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845"/>
  </bookViews>
  <sheets>
    <sheet name="钢管壁厚计算" sheetId="15" r:id="rId1"/>
    <sheet name="管道规格" sheetId="4" state="hidden" r:id="rId2"/>
    <sheet name="钢管性能参数" sheetId="23" state="hidden" r:id="rId3"/>
    <sheet name="钢管选择" sheetId="24" state="hidden" r:id="rId4"/>
  </sheets>
  <externalReferences>
    <externalReference r:id="rId5"/>
  </externalReferences>
  <definedNames>
    <definedName name="浙江省">#REF!</definedName>
    <definedName name="江苏省">#REF!</definedName>
    <definedName name="江西省">#REF!</definedName>
    <definedName name="湖北省">#REF!</definedName>
    <definedName name="安徽省">#REF!</definedName>
    <definedName name="广东省">#REF!</definedName>
    <definedName name="河北省">#REF!</definedName>
    <definedName name="河南省">#REF!</definedName>
    <definedName name="湖南省">#REF!</definedName>
    <definedName name="吉林省">#REF!</definedName>
    <definedName name="辽宁省">#REF!</definedName>
    <definedName name="山东省">#REF!</definedName>
    <definedName name="山西省">#REF!</definedName>
    <definedName name="四川省">#REF!</definedName>
    <definedName name="云南省">#REF!</definedName>
    <definedName name="海南省">#REF!</definedName>
    <definedName name="内蒙古">#REF!</definedName>
    <definedName name="西藏">#REF!</definedName>
    <definedName name="杭州市">#REF!</definedName>
    <definedName name="温州市">#REF!</definedName>
    <definedName name="丽水市">#REF!</definedName>
    <definedName name="台州市">#REF!</definedName>
    <definedName name="嘉兴市">#REF!</definedName>
    <definedName name="宁波市">#REF!</definedName>
    <definedName name="绍兴市">#REF!</definedName>
    <definedName name="舟山市">#REF!</definedName>
    <definedName name="衢州市">#REF!</definedName>
    <definedName name="金华市">#REF!</definedName>
    <definedName name="湖州市">#REF!</definedName>
    <definedName name="宁夏">#REF!</definedName>
    <definedName name="广西">#REF!</definedName>
    <definedName name="新疆">#REF!</definedName>
    <definedName name="上海市">#REF!</definedName>
    <definedName name="天津市">#REF!</definedName>
    <definedName name="北京市">#REF!</definedName>
    <definedName name="重庆市">#REF!</definedName>
    <definedName name="直辖市">#REF!</definedName>
    <definedName name="昆明市">#REF!</definedName>
    <definedName name="曲靖市">#REF!</definedName>
    <definedName name="玉溪市">#REF!</definedName>
    <definedName name="昭通地区">#REF!</definedName>
    <definedName name="楚雄自治州">#REF!</definedName>
    <definedName name="楚雄彝族自治州">#REF!</definedName>
    <definedName name="红河哈尼族彝族自治州">#REF!</definedName>
    <definedName name="文山壮族苗族自治州">#REF!</definedName>
    <definedName name="思茅市">#REF!</definedName>
    <definedName name="西双版纳傣族自治州">#REF!</definedName>
    <definedName name="大理白族自治州">#REF!</definedName>
    <definedName name="保山地区">#REF!</definedName>
    <definedName name="德宏傣族景颇族自治州">#REF!</definedName>
    <definedName name="丽江地区">#REF!</definedName>
    <definedName name="怒江傈僳族自治州">#REF!</definedName>
    <definedName name="迪庆藏族自治州">#REF!</definedName>
    <definedName name="临沧地区">#REF!</definedName>
  </definedNames>
  <calcPr calcId="144525"/>
</workbook>
</file>

<file path=xl/comments1.xml><?xml version="1.0" encoding="utf-8"?>
<comments xmlns="http://schemas.openxmlformats.org/spreadsheetml/2006/main">
  <authors>
    <author>DELL</author>
  </authors>
  <commentList>
    <comment ref="E3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 20801.2-2006表A.1和表A.2</t>
        </r>
      </text>
    </comment>
    <comment ref="E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《钢结构设计规范》50017-2003</t>
        </r>
      </text>
    </comment>
    <comment ref="C6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消防管道工作压力不小于1.4MPa计算</t>
        </r>
      </text>
    </comment>
    <comment ref="E6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GB50332-2002 给水排水工程管道结构设计规范表3.3.4：Fwk+0.5&gt;=0.9
</t>
        </r>
      </text>
    </comment>
  </commentList>
</comments>
</file>

<file path=xl/comments2.xml><?xml version="1.0" encoding="utf-8"?>
<comments xmlns="http://schemas.openxmlformats.org/spreadsheetml/2006/main">
  <authors>
    <author>DELL</author>
  </authors>
  <commentList>
    <comment ref="C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GB/T28708-2012管道工程用无缝钢管及焊接钢管尺寸</t>
        </r>
      </text>
    </comment>
    <comment ref="D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GB/T28708-2012管道工程用无缝钢管及焊接钢管尺寸
</t>
        </r>
      </text>
    </comment>
    <comment ref="E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ASME B36.10M-2015</t>
        </r>
      </text>
    </comment>
    <comment ref="G4" authorId="0">
      <text>
        <r>
          <rPr>
            <sz val="9"/>
            <rFont val="宋体"/>
            <charset val="134"/>
          </rPr>
          <t xml:space="preserve">DELL:
GB／T 7306.1-2000 55°密封管螺纹第1部分圆柱内螺纹与圆锥外螺纹
</t>
        </r>
      </text>
    </comment>
    <comment ref="H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CECS 151：2003 沟槽式连接管道工程技术规程</t>
        </r>
      </text>
    </comment>
    <comment ref="I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GB/T3091-2015附录A</t>
        </r>
      </text>
    </comment>
    <comment ref="J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DELL:
GB/T3091-2015附录A
</t>
        </r>
      </text>
    </comment>
    <comment ref="L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GB/T26081-2010污水用球墨铸铁管、管件和附件
</t>
        </r>
      </text>
    </comment>
    <comment ref="M4" authorId="0">
      <text>
        <r>
          <rPr>
            <b/>
            <sz val="9"/>
            <rFont val="宋体"/>
            <charset val="134"/>
          </rPr>
          <t>DELL:</t>
        </r>
        <r>
          <rPr>
            <sz val="9"/>
            <rFont val="宋体"/>
            <charset val="134"/>
          </rPr>
          <t xml:space="preserve">
GB/T11836-2009混凝土和钢筋混凝土排水管
</t>
        </r>
      </text>
    </comment>
  </commentList>
</comments>
</file>

<file path=xl/sharedStrings.xml><?xml version="1.0" encoding="utf-8"?>
<sst xmlns="http://schemas.openxmlformats.org/spreadsheetml/2006/main" count="433" uniqueCount="186">
  <si>
    <t>常温输水钢管壁厚计算（DN15~DN300)</t>
  </si>
  <si>
    <t>计算公式依据</t>
  </si>
  <si>
    <t>GB50332</t>
  </si>
  <si>
    <r>
      <rPr>
        <sz val="11"/>
        <rFont val="宋体"/>
        <charset val="134"/>
      </rPr>
      <t>许用应力[σ]</t>
    </r>
    <r>
      <rPr>
        <vertAlign val="superscript"/>
        <sz val="11"/>
        <rFont val="宋体"/>
        <charset val="134"/>
      </rPr>
      <t>t</t>
    </r>
    <r>
      <rPr>
        <sz val="11"/>
        <rFont val="宋体"/>
        <charset val="134"/>
      </rPr>
      <t>（MPa）</t>
    </r>
  </si>
  <si>
    <t>公称直径 (mm)</t>
  </si>
  <si>
    <t>管子
外径 (mm)</t>
  </si>
  <si>
    <t>工作压力MPa</t>
  </si>
  <si>
    <r>
      <rPr>
        <sz val="11"/>
        <rFont val="宋体"/>
        <charset val="134"/>
      </rPr>
      <t>最小计
算壁厚t</t>
    </r>
    <r>
      <rPr>
        <vertAlign val="subscript"/>
        <sz val="11"/>
        <rFont val="宋体"/>
        <charset val="134"/>
      </rPr>
      <t>0</t>
    </r>
    <r>
      <rPr>
        <sz val="11"/>
        <rFont val="宋体"/>
        <charset val="134"/>
      </rPr>
      <t>(mm)</t>
    </r>
  </si>
  <si>
    <r>
      <rPr>
        <sz val="11"/>
        <rFont val="宋体"/>
        <charset val="134"/>
      </rPr>
      <t>腐蚀
裕度
C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</rPr>
      <t>(mm)</t>
    </r>
  </si>
  <si>
    <r>
      <rPr>
        <sz val="11"/>
        <rFont val="宋体"/>
        <charset val="134"/>
      </rPr>
      <t>加工
减薄量
C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</rPr>
      <t>(mm)</t>
    </r>
  </si>
  <si>
    <r>
      <rPr>
        <sz val="11"/>
        <rFont val="宋体"/>
        <charset val="134"/>
      </rPr>
      <t>壁厚
负偏差
C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</rPr>
      <t>(mm)</t>
    </r>
  </si>
  <si>
    <t>最小设计壁厚
t(mm)</t>
  </si>
  <si>
    <t>选用壁厚</t>
  </si>
  <si>
    <t>每米
重量
(kg)</t>
  </si>
  <si>
    <t>壁厚
校核</t>
  </si>
  <si>
    <t>连接
方式</t>
  </si>
  <si>
    <t>管道外径系列</t>
  </si>
  <si>
    <t>系列I</t>
  </si>
  <si>
    <t>设计抗拉强度f(MPa)</t>
  </si>
  <si>
    <t>普通钢管</t>
  </si>
  <si>
    <t>管道公称直径DN</t>
  </si>
  <si>
    <t>管道外径D（mm）</t>
  </si>
  <si>
    <t>丝接</t>
  </si>
  <si>
    <r>
      <rPr>
        <sz val="11"/>
        <rFont val="宋体"/>
        <charset val="134"/>
      </rPr>
      <t>工作压力F</t>
    </r>
    <r>
      <rPr>
        <vertAlign val="subscript"/>
        <sz val="11"/>
        <rFont val="宋体"/>
        <charset val="134"/>
      </rPr>
      <t>wk</t>
    </r>
    <r>
      <rPr>
        <sz val="11"/>
        <rFont val="宋体"/>
        <charset val="134"/>
      </rPr>
      <t>(MPa)</t>
    </r>
  </si>
  <si>
    <r>
      <rPr>
        <sz val="11"/>
        <rFont val="宋体"/>
        <charset val="134"/>
      </rPr>
      <t>计算压力F</t>
    </r>
    <r>
      <rPr>
        <vertAlign val="subscript"/>
        <sz val="11"/>
        <rFont val="宋体"/>
        <charset val="134"/>
      </rPr>
      <t>wk,k</t>
    </r>
    <r>
      <rPr>
        <sz val="11"/>
        <rFont val="宋体"/>
        <charset val="134"/>
      </rPr>
      <t>(MPa)</t>
    </r>
  </si>
  <si>
    <t>管道用钢牌号</t>
  </si>
  <si>
    <t>Q235B</t>
  </si>
  <si>
    <t>焊缝系数ψ</t>
  </si>
  <si>
    <t>管材制造方式</t>
  </si>
  <si>
    <t>直缝焊接</t>
  </si>
  <si>
    <r>
      <rPr>
        <sz val="11"/>
        <rFont val="宋体"/>
        <charset val="134"/>
      </rPr>
      <t>加工减薄量C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</rPr>
      <t>（mm）</t>
    </r>
  </si>
  <si>
    <t>管道连接方式</t>
  </si>
  <si>
    <t>卡箍</t>
  </si>
  <si>
    <r>
      <rPr>
        <sz val="11"/>
        <rFont val="宋体"/>
        <charset val="134"/>
      </rPr>
      <t>腐蚀裕度C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</rPr>
      <t>（mm）</t>
    </r>
  </si>
  <si>
    <t>腐蚀情况</t>
  </si>
  <si>
    <t>不腐蚀</t>
  </si>
  <si>
    <r>
      <rPr>
        <sz val="11"/>
        <rFont val="宋体"/>
        <charset val="134"/>
      </rPr>
      <t>壁厚负偏差C</t>
    </r>
    <r>
      <rPr>
        <vertAlign val="subscript"/>
        <sz val="11"/>
        <rFont val="宋体"/>
        <charset val="134"/>
      </rPr>
      <t>3</t>
    </r>
  </si>
  <si>
    <t>选用壁厚（mm）</t>
  </si>
  <si>
    <r>
      <rPr>
        <sz val="11"/>
        <rFont val="宋体"/>
        <charset val="134"/>
      </rPr>
      <t>计算最小壁厚t</t>
    </r>
    <r>
      <rPr>
        <vertAlign val="subscript"/>
        <sz val="11"/>
        <rFont val="宋体"/>
        <charset val="134"/>
      </rPr>
      <t>0</t>
    </r>
    <r>
      <rPr>
        <sz val="11"/>
        <rFont val="宋体"/>
        <charset val="134"/>
      </rPr>
      <t>（mm）</t>
    </r>
  </si>
  <si>
    <t>管道单重(kg/m)</t>
  </si>
  <si>
    <t>设计最小壁厚t（mm）</t>
  </si>
  <si>
    <t>卡箍连接</t>
  </si>
  <si>
    <r>
      <rPr>
        <b/>
        <sz val="12"/>
        <color rgb="FFD81AE4"/>
        <rFont val="宋体"/>
        <charset val="134"/>
      </rPr>
      <t>极限强度校核计算（按照t</t>
    </r>
    <r>
      <rPr>
        <b/>
        <vertAlign val="subscript"/>
        <sz val="12"/>
        <color rgb="FFD81AE4"/>
        <rFont val="宋体"/>
        <charset val="134"/>
      </rPr>
      <t>0</t>
    </r>
    <r>
      <rPr>
        <b/>
        <sz val="12"/>
        <color rgb="FFD81AE4"/>
        <rFont val="宋体"/>
        <charset val="134"/>
      </rPr>
      <t>）</t>
    </r>
  </si>
  <si>
    <t>闭合温差(℃)</t>
  </si>
  <si>
    <t>膨胀系数α(1/℃)</t>
  </si>
  <si>
    <r>
      <rPr>
        <sz val="11"/>
        <rFont val="宋体"/>
        <charset val="134"/>
      </rPr>
      <t>环向应力σ</t>
    </r>
    <r>
      <rPr>
        <vertAlign val="subscript"/>
        <sz val="11"/>
        <rFont val="宋体"/>
        <charset val="134"/>
      </rPr>
      <t>θ</t>
    </r>
    <r>
      <rPr>
        <sz val="11"/>
        <rFont val="宋体"/>
        <charset val="134"/>
      </rPr>
      <t>(MPa)</t>
    </r>
  </si>
  <si>
    <r>
      <rPr>
        <sz val="11"/>
        <rFont val="宋体"/>
        <charset val="134"/>
      </rPr>
      <t>纵向应力σ</t>
    </r>
    <r>
      <rPr>
        <vertAlign val="subscript"/>
        <sz val="11"/>
        <rFont val="宋体"/>
        <charset val="134"/>
      </rPr>
      <t>x</t>
    </r>
    <r>
      <rPr>
        <sz val="11"/>
        <rFont val="宋体"/>
        <charset val="134"/>
      </rPr>
      <t>(MPa)</t>
    </r>
  </si>
  <si>
    <t>折算应力σ(MPa)</t>
  </si>
  <si>
    <t>强度极限校核</t>
  </si>
  <si>
    <t>《压力管道规范 工业管道 》GB/T 20801-2006</t>
  </si>
  <si>
    <t>《给水排水工程管道结构设计规范》GB50332-2002</t>
  </si>
  <si>
    <t>注：
1、本计算仅适用常温状态下的小管径架空钢管直线管段的壁厚计算。计算时仅考虑内水压及温度作用。
2、强度极限校核是按照《给水排水工程管道结构设计规范》GB50332-2002进行的。
          杭州汽轮工程有限公司设计院
                     王忠举
                   2021.09.16
                  QQ：370304807</t>
  </si>
  <si>
    <t>计算公式：</t>
  </si>
  <si>
    <r>
      <rPr>
        <sz val="10"/>
        <rFont val="宋体"/>
        <charset val="134"/>
      </rPr>
      <t>t</t>
    </r>
    <r>
      <rPr>
        <vertAlign val="subscript"/>
        <sz val="10"/>
        <rFont val="宋体"/>
        <charset val="134"/>
      </rPr>
      <t>0</t>
    </r>
    <r>
      <rPr>
        <sz val="10"/>
        <rFont val="宋体"/>
        <charset val="134"/>
      </rPr>
      <t>=F</t>
    </r>
    <r>
      <rPr>
        <vertAlign val="subscript"/>
        <sz val="10"/>
        <rFont val="宋体"/>
        <charset val="134"/>
      </rPr>
      <t>wk</t>
    </r>
    <r>
      <rPr>
        <sz val="10"/>
        <rFont val="宋体"/>
        <charset val="134"/>
      </rPr>
      <t>D/(2[σ]</t>
    </r>
    <r>
      <rPr>
        <vertAlign val="superscript"/>
        <sz val="10"/>
        <rFont val="宋体"/>
        <charset val="134"/>
      </rPr>
      <t>t</t>
    </r>
    <r>
      <rPr>
        <sz val="10"/>
        <rFont val="宋体"/>
        <charset val="134"/>
      </rPr>
      <t>ψ)+C</t>
    </r>
  </si>
  <si>
    <r>
      <rPr>
        <sz val="10"/>
        <rFont val="宋体"/>
        <charset val="134"/>
      </rPr>
      <t>t</t>
    </r>
    <r>
      <rPr>
        <vertAlign val="subscript"/>
        <sz val="10"/>
        <rFont val="宋体"/>
        <charset val="134"/>
      </rPr>
      <t>0</t>
    </r>
    <r>
      <rPr>
        <sz val="10"/>
        <rFont val="宋体"/>
        <charset val="134"/>
      </rPr>
      <t>=1.4F</t>
    </r>
    <r>
      <rPr>
        <vertAlign val="subscript"/>
        <sz val="10"/>
        <rFont val="宋体"/>
        <charset val="134"/>
      </rPr>
      <t>wk，k</t>
    </r>
    <r>
      <rPr>
        <sz val="10"/>
        <rFont val="宋体"/>
        <charset val="134"/>
      </rPr>
      <t>D/(2f）+C</t>
    </r>
  </si>
  <si>
    <t>式中：</t>
  </si>
  <si>
    <r>
      <rPr>
        <sz val="10"/>
        <rFont val="宋体"/>
        <charset val="134"/>
      </rPr>
      <t>t</t>
    </r>
    <r>
      <rPr>
        <vertAlign val="subscript"/>
        <sz val="10"/>
        <rFont val="宋体"/>
        <charset val="134"/>
      </rPr>
      <t>0</t>
    </r>
    <r>
      <rPr>
        <sz val="10"/>
        <rFont val="宋体"/>
        <charset val="134"/>
      </rPr>
      <t>－管道计算最小壁厚，mm；</t>
    </r>
  </si>
  <si>
    <r>
      <rPr>
        <sz val="10"/>
        <rFont val="Times New Roman"/>
        <charset val="0"/>
      </rPr>
      <t>F</t>
    </r>
    <r>
      <rPr>
        <vertAlign val="subscript"/>
        <sz val="10"/>
        <rFont val="Times New Roman"/>
        <charset val="0"/>
      </rPr>
      <t>wk</t>
    </r>
    <r>
      <rPr>
        <sz val="10"/>
        <rFont val="宋体"/>
        <charset val="0"/>
      </rPr>
      <t>－系统工作压力，</t>
    </r>
    <r>
      <rPr>
        <sz val="10"/>
        <rFont val="Times New Roman"/>
        <charset val="0"/>
      </rPr>
      <t>Mpa</t>
    </r>
    <r>
      <rPr>
        <sz val="10"/>
        <rFont val="宋体"/>
        <charset val="0"/>
      </rPr>
      <t>；</t>
    </r>
  </si>
  <si>
    <r>
      <rPr>
        <sz val="10"/>
        <rFont val="Times New Roman"/>
        <charset val="0"/>
      </rPr>
      <t>F</t>
    </r>
    <r>
      <rPr>
        <vertAlign val="subscript"/>
        <sz val="10"/>
        <rFont val="Times New Roman"/>
        <charset val="0"/>
      </rPr>
      <t>wk,k</t>
    </r>
    <r>
      <rPr>
        <sz val="10"/>
        <rFont val="宋体"/>
        <charset val="0"/>
      </rPr>
      <t>－设计计算压力，</t>
    </r>
    <r>
      <rPr>
        <sz val="10"/>
        <rFont val="Times New Roman"/>
        <charset val="0"/>
      </rPr>
      <t>Mpa</t>
    </r>
    <r>
      <rPr>
        <sz val="10"/>
        <rFont val="宋体"/>
        <charset val="0"/>
      </rPr>
      <t>；</t>
    </r>
  </si>
  <si>
    <r>
      <rPr>
        <sz val="10"/>
        <rFont val="Times New Roman"/>
        <charset val="0"/>
      </rPr>
      <t>D</t>
    </r>
    <r>
      <rPr>
        <sz val="10"/>
        <rFont val="宋体"/>
        <charset val="0"/>
      </rPr>
      <t>－管道外径，</t>
    </r>
    <r>
      <rPr>
        <sz val="10"/>
        <rFont val="Times New Roman"/>
        <charset val="0"/>
      </rPr>
      <t>mm</t>
    </r>
    <r>
      <rPr>
        <sz val="10"/>
        <rFont val="宋体"/>
        <charset val="0"/>
      </rPr>
      <t>；</t>
    </r>
  </si>
  <si>
    <r>
      <rPr>
        <sz val="10"/>
        <rFont val="宋体"/>
        <charset val="134"/>
      </rPr>
      <t>[σ]</t>
    </r>
    <r>
      <rPr>
        <vertAlign val="superscript"/>
        <sz val="10"/>
        <rFont val="宋体"/>
        <charset val="134"/>
      </rPr>
      <t>t</t>
    </r>
    <r>
      <rPr>
        <sz val="10"/>
        <rFont val="宋体"/>
        <charset val="134"/>
      </rPr>
      <t>－设计温度下管子材料的许用应力，MPa；</t>
    </r>
  </si>
  <si>
    <t>f－设计温度下管子材料的设计抗拉强度应力，MPa；</t>
  </si>
  <si>
    <t>ψ－焊缝系数；</t>
  </si>
  <si>
    <r>
      <rPr>
        <sz val="10"/>
        <rFont val="Times New Roman"/>
        <charset val="0"/>
      </rPr>
      <t>C</t>
    </r>
    <r>
      <rPr>
        <sz val="10"/>
        <rFont val="宋体"/>
        <charset val="0"/>
      </rPr>
      <t>－管子壁厚的附加裕量</t>
    </r>
    <r>
      <rPr>
        <sz val="10"/>
        <rFont val="Times New Roman"/>
        <charset val="0"/>
      </rPr>
      <t>(</t>
    </r>
    <r>
      <rPr>
        <sz val="10"/>
        <rFont val="宋体"/>
        <charset val="0"/>
      </rPr>
      <t>包括腐蚀裕度、壁厚负偏差和加工减薄量</t>
    </r>
    <r>
      <rPr>
        <sz val="10"/>
        <rFont val="Times New Roman"/>
        <charset val="0"/>
      </rPr>
      <t>)</t>
    </r>
    <r>
      <rPr>
        <sz val="10"/>
        <rFont val="宋体"/>
        <charset val="0"/>
      </rPr>
      <t>，</t>
    </r>
    <r>
      <rPr>
        <sz val="10"/>
        <rFont val="Times New Roman"/>
        <charset val="0"/>
      </rPr>
      <t>mm</t>
    </r>
    <r>
      <rPr>
        <sz val="10"/>
        <rFont val="宋体"/>
        <charset val="0"/>
      </rPr>
      <t>。</t>
    </r>
  </si>
  <si>
    <t>序号</t>
  </si>
  <si>
    <t>公称直径DN</t>
  </si>
  <si>
    <t>钢管</t>
  </si>
  <si>
    <t>铸铁管</t>
  </si>
  <si>
    <t>混凝土管</t>
  </si>
  <si>
    <t>塑料管</t>
  </si>
  <si>
    <t>铸铁给水管</t>
  </si>
  <si>
    <t>管道壁厚GB/T3091</t>
  </si>
  <si>
    <t>ASME</t>
  </si>
  <si>
    <t>外径I(mm)</t>
  </si>
  <si>
    <t>外径II(mm)</t>
  </si>
  <si>
    <t>外径ASME(mm)</t>
  </si>
  <si>
    <t>外径(mm)</t>
  </si>
  <si>
    <t>丝扣加工减薄量</t>
  </si>
  <si>
    <t>沟槽加工减薄量</t>
  </si>
  <si>
    <t>普通钢管壁厚mm</t>
  </si>
  <si>
    <t>加厚钢管壁厚mm</t>
  </si>
  <si>
    <t>内径dj</t>
  </si>
  <si>
    <t>普通II内径dj</t>
  </si>
  <si>
    <t>K9级内径dj</t>
  </si>
  <si>
    <t>K9最小壁厚</t>
  </si>
  <si>
    <t>最小壁厚</t>
  </si>
  <si>
    <t>加厚钢管</t>
  </si>
  <si>
    <t>Sch80</t>
  </si>
  <si>
    <t>无</t>
  </si>
  <si>
    <t>修改连接</t>
  </si>
  <si>
    <t>系列II</t>
  </si>
  <si>
    <t>66</t>
  </si>
  <si>
    <t>4.7</t>
  </si>
  <si>
    <t>82</t>
  </si>
  <si>
    <t>98</t>
  </si>
  <si>
    <t>118</t>
  </si>
  <si>
    <t>144</t>
  </si>
  <si>
    <t>170</t>
  </si>
  <si>
    <t>222</t>
  </si>
  <si>
    <t>4.8</t>
  </si>
  <si>
    <t>274</t>
  </si>
  <si>
    <t>5.3</t>
  </si>
  <si>
    <t>5.6</t>
  </si>
  <si>
    <t>378</t>
  </si>
  <si>
    <t>6.1</t>
  </si>
  <si>
    <t>429</t>
  </si>
  <si>
    <t>6.4</t>
  </si>
  <si>
    <t>480</t>
  </si>
  <si>
    <t>6.9</t>
  </si>
  <si>
    <t>532</t>
  </si>
  <si>
    <t>7.2</t>
  </si>
  <si>
    <t>635</t>
  </si>
  <si>
    <t>8.0</t>
  </si>
  <si>
    <t>738</t>
  </si>
  <si>
    <t>8.8</t>
  </si>
  <si>
    <t>842</t>
  </si>
  <si>
    <t>9.6</t>
  </si>
  <si>
    <t>945</t>
  </si>
  <si>
    <t>10.4</t>
  </si>
  <si>
    <t>1048</t>
  </si>
  <si>
    <t>11.2</t>
  </si>
  <si>
    <t>1152</t>
  </si>
  <si>
    <t>12.0</t>
  </si>
  <si>
    <t>1255</t>
  </si>
  <si>
    <t>12.8</t>
  </si>
  <si>
    <t>1462</t>
  </si>
  <si>
    <t>14.4</t>
  </si>
  <si>
    <t>1565</t>
  </si>
  <si>
    <t>15.2</t>
  </si>
  <si>
    <t>1668</t>
  </si>
  <si>
    <t>16.0</t>
  </si>
  <si>
    <t>1875</t>
  </si>
  <si>
    <t>17.6</t>
  </si>
  <si>
    <t>2082</t>
  </si>
  <si>
    <t>19.2</t>
  </si>
  <si>
    <t>2288</t>
  </si>
  <si>
    <t>20.8</t>
  </si>
  <si>
    <t>2495</t>
  </si>
  <si>
    <t>22.4</t>
  </si>
  <si>
    <t>2702</t>
  </si>
  <si>
    <t>24.0</t>
  </si>
  <si>
    <t>钢号</t>
  </si>
  <si>
    <r>
      <rPr>
        <sz val="11"/>
        <color theme="1"/>
        <rFont val="宋体"/>
        <charset val="134"/>
        <scheme val="minor"/>
      </rPr>
      <t>下屈服强度R</t>
    </r>
    <r>
      <rPr>
        <vertAlign val="subscript"/>
        <sz val="11"/>
        <color theme="1"/>
        <rFont val="宋体"/>
        <charset val="134"/>
        <scheme val="minor"/>
      </rPr>
      <t>eL</t>
    </r>
  </si>
  <si>
    <t>设计拉伸强度f</t>
  </si>
  <si>
    <r>
      <rPr>
        <sz val="11"/>
        <color theme="1"/>
        <rFont val="宋体"/>
        <charset val="134"/>
        <scheme val="minor"/>
      </rPr>
      <t>许用应力[σ]</t>
    </r>
    <r>
      <rPr>
        <vertAlign val="superscript"/>
        <sz val="11"/>
        <color theme="1"/>
        <rFont val="宋体"/>
        <charset val="134"/>
        <scheme val="minor"/>
      </rPr>
      <t>t</t>
    </r>
  </si>
  <si>
    <t>线型膨胀系数α</t>
  </si>
  <si>
    <t>MPa</t>
  </si>
  <si>
    <t>1/K，10-5</t>
  </si>
  <si>
    <t>焊接钢管</t>
  </si>
  <si>
    <t>Q215B</t>
  </si>
  <si>
    <t>GB/T3091</t>
  </si>
  <si>
    <t>Q275B</t>
  </si>
  <si>
    <t>Q345B</t>
  </si>
  <si>
    <t>无缝钢管</t>
  </si>
  <si>
    <t>GB/T 8163</t>
  </si>
  <si>
    <t>Q390B</t>
  </si>
  <si>
    <t>Q420B</t>
  </si>
  <si>
    <t>不锈钢
焊接钢管
无缝钢管</t>
  </si>
  <si>
    <t>S304</t>
  </si>
  <si>
    <t>GB/T 14976
GB/T 12771</t>
  </si>
  <si>
    <t>S304L</t>
  </si>
  <si>
    <t>S316</t>
  </si>
  <si>
    <t>S316L</t>
  </si>
  <si>
    <t>自选</t>
  </si>
  <si>
    <t>A级碳素结构钢的许用应力取表中值再乘以0.92。</t>
  </si>
  <si>
    <t>红色数字为估算</t>
  </si>
  <si>
    <t>管材</t>
  </si>
  <si>
    <t>钢管类别</t>
  </si>
  <si>
    <t>壁厚</t>
  </si>
  <si>
    <r>
      <rPr>
        <sz val="9"/>
        <color rgb="FF000000"/>
        <rFont val="宋体"/>
        <charset val="134"/>
      </rPr>
      <t>F</t>
    </r>
    <r>
      <rPr>
        <vertAlign val="subscript"/>
        <sz val="9"/>
        <color rgb="FF000000"/>
        <rFont val="宋体"/>
        <charset val="134"/>
      </rPr>
      <t>wk</t>
    </r>
    <r>
      <rPr>
        <sz val="9"/>
        <color rgb="FF000000"/>
        <rFont val="宋体"/>
        <charset val="134"/>
      </rPr>
      <t>≤1.2</t>
    </r>
  </si>
  <si>
    <t>1.2＜Fwk≤1.6</t>
  </si>
  <si>
    <t>Fwk＞1.6</t>
  </si>
  <si>
    <t>碳素钢</t>
  </si>
  <si>
    <t>标准厚STD（Sch40）</t>
  </si>
  <si>
    <t>o</t>
  </si>
  <si>
    <t>加厚厚XS（Sch80）</t>
  </si>
  <si>
    <t>x</t>
  </si>
  <si>
    <t>标准厚STD（Sch40S）</t>
  </si>
  <si>
    <t>1、2</t>
  </si>
  <si>
    <t>加厚厚XS（Sch80S）</t>
  </si>
  <si>
    <t>不锈钢</t>
  </si>
  <si>
    <t>薄壁</t>
  </si>
  <si>
    <t>2、3</t>
  </si>
  <si>
    <t>1（x）</t>
  </si>
  <si>
    <t>2（x）</t>
  </si>
  <si>
    <r>
      <rPr>
        <sz val="9"/>
        <color rgb="FF000000"/>
        <rFont val="宋体"/>
        <charset val="134"/>
      </rPr>
      <t>注：1-螺纹、卡箍</t>
    </r>
    <r>
      <rPr>
        <sz val="9"/>
        <color rgb="FF000000"/>
        <rFont val="宋体"/>
        <charset val="134"/>
      </rPr>
      <t>；</t>
    </r>
    <r>
      <rPr>
        <sz val="9"/>
        <color rgb="FF000000"/>
        <rFont val="宋体"/>
        <charset val="134"/>
      </rPr>
      <t>2-焊接、法兰</t>
    </r>
    <r>
      <rPr>
        <sz val="9"/>
        <color rgb="FF000000"/>
        <rFont val="宋体"/>
        <charset val="134"/>
      </rPr>
      <t>；</t>
    </r>
    <r>
      <rPr>
        <sz val="9"/>
        <color rgb="FF000000"/>
        <rFont val="宋体"/>
        <charset val="134"/>
      </rPr>
      <t>3-卡压等</t>
    </r>
    <r>
      <rPr>
        <sz val="9"/>
        <color rgb="FF000000"/>
        <rFont val="宋体"/>
        <charset val="134"/>
      </rPr>
      <t>，</t>
    </r>
    <r>
      <rPr>
        <sz val="9"/>
        <color rgb="FF000000"/>
        <rFont val="宋体"/>
        <charset val="134"/>
      </rPr>
      <t>x-不经济</t>
    </r>
    <r>
      <rPr>
        <sz val="9"/>
        <color rgb="FF000000"/>
        <rFont val="宋体"/>
        <charset val="134"/>
      </rPr>
      <t>；</t>
    </r>
    <r>
      <rPr>
        <sz val="9"/>
        <color rgb="FF000000"/>
        <rFont val="宋体"/>
        <charset val="134"/>
      </rPr>
      <t>o-不允许</t>
    </r>
    <r>
      <rPr>
        <sz val="9"/>
        <color rgb="FF000000"/>
        <rFont val="宋体"/>
        <charset val="134"/>
      </rPr>
      <t>。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</si>
</sst>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_ "/>
    <numFmt numFmtId="177" formatCode="0.00_ "/>
    <numFmt numFmtId="44" formatCode="_ &quot;￥&quot;* #,##0.00_ ;_ &quot;￥&quot;* \-#,##0.00_ ;_ &quot;￥&quot;* &quot;-&quot;??_ ;_ @_ "/>
    <numFmt numFmtId="178" formatCode="0_ "/>
  </numFmts>
  <fonts count="5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00B050"/>
      <name val="宋体"/>
      <charset val="134"/>
      <scheme val="minor"/>
    </font>
    <font>
      <sz val="11"/>
      <color rgb="FFD81AE4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0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b/>
      <sz val="14"/>
      <color rgb="FFFF0000"/>
      <name val="宋体"/>
      <charset val="134"/>
    </font>
    <font>
      <sz val="14"/>
      <name val="宋体"/>
      <charset val="134"/>
    </font>
    <font>
      <b/>
      <sz val="11"/>
      <color rgb="FFD81AE4"/>
      <name val="宋体"/>
      <charset val="134"/>
    </font>
    <font>
      <sz val="11"/>
      <color rgb="FFD81AE4"/>
      <name val="宋体"/>
      <charset val="134"/>
    </font>
    <font>
      <b/>
      <sz val="11"/>
      <color rgb="FF00B050"/>
      <name val="宋体"/>
      <charset val="134"/>
    </font>
    <font>
      <b/>
      <sz val="11"/>
      <color rgb="FFFF0000"/>
      <name val="宋体"/>
      <charset val="134"/>
    </font>
    <font>
      <b/>
      <sz val="12"/>
      <color rgb="FFD81AE4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vertAlign val="subscript"/>
      <sz val="9"/>
      <color rgb="FF000000"/>
      <name val="宋体"/>
      <charset val="134"/>
    </font>
    <font>
      <vertAlign val="subscript"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  <font>
      <vertAlign val="superscript"/>
      <sz val="11"/>
      <name val="宋体"/>
      <charset val="134"/>
    </font>
    <font>
      <vertAlign val="subscript"/>
      <sz val="11"/>
      <name val="宋体"/>
      <charset val="134"/>
    </font>
    <font>
      <b/>
      <vertAlign val="subscript"/>
      <sz val="12"/>
      <color rgb="FFD81AE4"/>
      <name val="宋体"/>
      <charset val="134"/>
    </font>
    <font>
      <vertAlign val="subscript"/>
      <sz val="10"/>
      <name val="宋体"/>
      <charset val="134"/>
    </font>
    <font>
      <vertAlign val="superscript"/>
      <sz val="10"/>
      <name val="宋体"/>
      <charset val="134"/>
    </font>
    <font>
      <vertAlign val="subscript"/>
      <sz val="10"/>
      <name val="Times New Roman"/>
      <charset val="0"/>
    </font>
    <font>
      <sz val="10"/>
      <name val="宋体"/>
      <charset val="0"/>
    </font>
    <font>
      <sz val="9"/>
      <name val="宋体"/>
      <charset val="134"/>
    </font>
    <font>
      <b/>
      <sz val="9"/>
      <name val="宋体"/>
      <charset val="13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</fills>
  <borders count="5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33" fillId="23" borderId="4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34" borderId="45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31" fillId="0" borderId="42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8" fillId="0" borderId="46" applyNumberFormat="0" applyFill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43" fillId="31" borderId="49" applyNumberFormat="0" applyAlignment="0" applyProtection="0">
      <alignment vertical="center"/>
    </xf>
    <xf numFmtId="0" fontId="34" fillId="31" borderId="44" applyNumberFormat="0" applyAlignment="0" applyProtection="0">
      <alignment vertical="center"/>
    </xf>
    <xf numFmtId="0" fontId="42" fillId="42" borderId="48" applyNumberFormat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2" fillId="0" borderId="43" applyNumberFormat="0" applyFill="0" applyAlignment="0" applyProtection="0">
      <alignment vertical="center"/>
    </xf>
    <xf numFmtId="0" fontId="41" fillId="0" borderId="47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1" fontId="0" fillId="0" borderId="7" xfId="0" applyNumberForma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2" borderId="7" xfId="0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176" fontId="7" fillId="2" borderId="7" xfId="0" applyNumberFormat="1" applyFont="1" applyFill="1" applyBorder="1" applyAlignment="1">
      <alignment vertical="center" wrapText="1"/>
    </xf>
    <xf numFmtId="176" fontId="7" fillId="0" borderId="7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 wrapText="1"/>
    </xf>
    <xf numFmtId="0" fontId="7" fillId="6" borderId="7" xfId="0" applyFont="1" applyFill="1" applyBorder="1" applyAlignment="1">
      <alignment horizontal="center" vertical="center"/>
    </xf>
    <xf numFmtId="177" fontId="7" fillId="7" borderId="7" xfId="0" applyNumberFormat="1" applyFont="1" applyFill="1" applyBorder="1" applyAlignment="1">
      <alignment horizontal="center" vertical="center" wrapText="1"/>
    </xf>
    <xf numFmtId="177" fontId="12" fillId="7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top" wrapText="1"/>
    </xf>
    <xf numFmtId="177" fontId="7" fillId="7" borderId="7" xfId="0" applyNumberFormat="1" applyFont="1" applyFill="1" applyBorder="1" applyAlignment="1">
      <alignment horizontal="center" vertical="top" wrapText="1"/>
    </xf>
    <xf numFmtId="177" fontId="12" fillId="7" borderId="7" xfId="0" applyNumberFormat="1" applyFont="1" applyFill="1" applyBorder="1" applyAlignment="1">
      <alignment horizontal="center" vertical="center" wrapText="1"/>
    </xf>
    <xf numFmtId="177" fontId="13" fillId="7" borderId="7" xfId="0" applyNumberFormat="1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top" wrapText="1"/>
    </xf>
    <xf numFmtId="177" fontId="13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77" fontId="14" fillId="0" borderId="0" xfId="0" applyNumberFormat="1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5" fillId="8" borderId="11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8" fillId="9" borderId="14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178" fontId="14" fillId="3" borderId="15" xfId="0" applyNumberFormat="1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/>
    </xf>
    <xf numFmtId="177" fontId="19" fillId="9" borderId="7" xfId="0" applyNumberFormat="1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178" fontId="14" fillId="3" borderId="17" xfId="0" applyNumberFormat="1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9" fillId="9" borderId="7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177" fontId="14" fillId="3" borderId="17" xfId="0" applyNumberFormat="1" applyFont="1" applyFill="1" applyBorder="1" applyAlignment="1">
      <alignment horizontal="center" vertical="center"/>
    </xf>
    <xf numFmtId="49" fontId="19" fillId="9" borderId="7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177" fontId="20" fillId="3" borderId="20" xfId="0" applyNumberFormat="1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5" borderId="15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/>
    </xf>
    <xf numFmtId="176" fontId="19" fillId="10" borderId="7" xfId="0" applyNumberFormat="1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11" fontId="14" fillId="5" borderId="17" xfId="0" applyNumberFormat="1" applyFont="1" applyFill="1" applyBorder="1" applyAlignment="1">
      <alignment horizontal="center" vertical="center"/>
    </xf>
    <xf numFmtId="177" fontId="14" fillId="5" borderId="7" xfId="0" applyNumberFormat="1" applyFont="1" applyFill="1" applyBorder="1" applyAlignment="1">
      <alignment horizontal="center" vertical="center"/>
    </xf>
    <xf numFmtId="177" fontId="14" fillId="5" borderId="17" xfId="0" applyNumberFormat="1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177" fontId="14" fillId="5" borderId="22" xfId="0" applyNumberFormat="1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177" fontId="19" fillId="5" borderId="23" xfId="0" applyNumberFormat="1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 wrapText="1"/>
    </xf>
    <xf numFmtId="0" fontId="22" fillId="11" borderId="11" xfId="0" applyFont="1" applyFill="1" applyBorder="1" applyAlignment="1">
      <alignment horizontal="center" vertical="center"/>
    </xf>
    <xf numFmtId="0" fontId="22" fillId="11" borderId="12" xfId="0" applyFont="1" applyFill="1" applyBorder="1" applyAlignment="1">
      <alignment horizontal="center" vertical="center"/>
    </xf>
    <xf numFmtId="0" fontId="22" fillId="11" borderId="2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3" fillId="11" borderId="25" xfId="0" applyFont="1" applyFill="1" applyBorder="1" applyAlignment="1">
      <alignment horizontal="right" vertical="center"/>
    </xf>
    <xf numFmtId="0" fontId="23" fillId="11" borderId="0" xfId="0" applyFont="1" applyFill="1" applyAlignment="1">
      <alignment horizontal="left" vertical="center"/>
    </xf>
    <xf numFmtId="0" fontId="13" fillId="11" borderId="26" xfId="0" applyFont="1" applyFill="1" applyBorder="1" applyAlignment="1">
      <alignment horizontal="left" vertical="center"/>
    </xf>
    <xf numFmtId="0" fontId="23" fillId="11" borderId="0" xfId="0" applyFont="1" applyFill="1" applyBorder="1" applyAlignment="1">
      <alignment horizontal="right" vertical="center"/>
    </xf>
    <xf numFmtId="0" fontId="23" fillId="11" borderId="26" xfId="0" applyFont="1" applyFill="1" applyBorder="1" applyAlignment="1">
      <alignment horizontal="left" vertical="center"/>
    </xf>
    <xf numFmtId="0" fontId="23" fillId="11" borderId="25" xfId="0" applyFont="1" applyFill="1" applyBorder="1" applyAlignment="1">
      <alignment horizontal="left" vertical="center"/>
    </xf>
    <xf numFmtId="0" fontId="24" fillId="11" borderId="0" xfId="0" applyFont="1" applyFill="1" applyAlignment="1">
      <alignment horizontal="left" vertical="center"/>
    </xf>
    <xf numFmtId="0" fontId="23" fillId="11" borderId="0" xfId="0" applyFont="1" applyFill="1" applyBorder="1" applyAlignment="1">
      <alignment horizontal="center" vertical="center"/>
    </xf>
    <xf numFmtId="0" fontId="23" fillId="11" borderId="0" xfId="0" applyFont="1" applyFill="1" applyAlignment="1">
      <alignment horizontal="left" vertical="center" wrapText="1"/>
    </xf>
    <xf numFmtId="0" fontId="23" fillId="11" borderId="26" xfId="0" applyFont="1" applyFill="1" applyBorder="1" applyAlignment="1">
      <alignment horizontal="left" vertical="center" wrapText="1"/>
    </xf>
    <xf numFmtId="0" fontId="24" fillId="11" borderId="0" xfId="0" applyFont="1" applyFill="1" applyAlignment="1">
      <alignment horizontal="left" vertical="center" wrapText="1"/>
    </xf>
    <xf numFmtId="0" fontId="24" fillId="11" borderId="26" xfId="0" applyFont="1" applyFill="1" applyBorder="1" applyAlignment="1">
      <alignment horizontal="left" vertical="center" wrapText="1"/>
    </xf>
    <xf numFmtId="0" fontId="23" fillId="11" borderId="27" xfId="0" applyFont="1" applyFill="1" applyBorder="1" applyAlignment="1">
      <alignment horizontal="left" vertical="center"/>
    </xf>
    <xf numFmtId="0" fontId="24" fillId="11" borderId="28" xfId="0" applyFont="1" applyFill="1" applyBorder="1" applyAlignment="1">
      <alignment horizontal="left" vertical="center" wrapText="1"/>
    </xf>
    <xf numFmtId="0" fontId="24" fillId="11" borderId="29" xfId="0" applyFont="1" applyFill="1" applyBorder="1" applyAlignment="1">
      <alignment horizontal="left" vertical="center" wrapText="1"/>
    </xf>
    <xf numFmtId="0" fontId="23" fillId="11" borderId="28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177" fontId="14" fillId="2" borderId="14" xfId="0" applyNumberFormat="1" applyFont="1" applyFill="1" applyBorder="1" applyAlignment="1">
      <alignment horizontal="center" vertical="center" wrapText="1"/>
    </xf>
    <xf numFmtId="177" fontId="14" fillId="2" borderId="30" xfId="0" applyNumberFormat="1" applyFont="1" applyFill="1" applyBorder="1" applyAlignment="1">
      <alignment horizontal="center" vertical="center" wrapText="1"/>
    </xf>
    <xf numFmtId="177" fontId="14" fillId="2" borderId="31" xfId="0" applyNumberFormat="1" applyFont="1" applyFill="1" applyBorder="1" applyAlignment="1">
      <alignment horizontal="center" vertical="center" wrapText="1"/>
    </xf>
    <xf numFmtId="177" fontId="14" fillId="2" borderId="14" xfId="0" applyNumberFormat="1" applyFont="1" applyFill="1" applyBorder="1" applyAlignment="1">
      <alignment vertical="center" wrapText="1"/>
    </xf>
    <xf numFmtId="177" fontId="14" fillId="2" borderId="7" xfId="0" applyNumberFormat="1" applyFont="1" applyFill="1" applyBorder="1" applyAlignment="1">
      <alignment horizontal="center" vertical="center" wrapText="1"/>
    </xf>
    <xf numFmtId="177" fontId="14" fillId="2" borderId="32" xfId="0" applyNumberFormat="1" applyFont="1" applyFill="1" applyBorder="1" applyAlignment="1">
      <alignment horizontal="center" vertical="center" wrapText="1"/>
    </xf>
    <xf numFmtId="177" fontId="14" fillId="2" borderId="33" xfId="0" applyNumberFormat="1" applyFont="1" applyFill="1" applyBorder="1" applyAlignment="1">
      <alignment horizontal="center" vertical="center" wrapText="1"/>
    </xf>
    <xf numFmtId="177" fontId="19" fillId="2" borderId="7" xfId="0" applyNumberFormat="1" applyFont="1" applyFill="1" applyBorder="1" applyAlignment="1">
      <alignment horizontal="center" vertical="center"/>
    </xf>
    <xf numFmtId="177" fontId="14" fillId="3" borderId="7" xfId="0" applyNumberFormat="1" applyFont="1" applyFill="1" applyBorder="1" applyAlignment="1">
      <alignment horizontal="center" vertical="center" wrapText="1"/>
    </xf>
    <xf numFmtId="177" fontId="14" fillId="3" borderId="34" xfId="0" applyNumberFormat="1" applyFont="1" applyFill="1" applyBorder="1" applyAlignment="1">
      <alignment horizontal="center" vertical="center" wrapText="1"/>
    </xf>
    <xf numFmtId="177" fontId="14" fillId="3" borderId="35" xfId="0" applyNumberFormat="1" applyFont="1" applyFill="1" applyBorder="1" applyAlignment="1">
      <alignment horizontal="center" vertical="center" wrapText="1"/>
    </xf>
    <xf numFmtId="177" fontId="17" fillId="3" borderId="7" xfId="0" applyNumberFormat="1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 wrapText="1"/>
    </xf>
    <xf numFmtId="177" fontId="14" fillId="3" borderId="36" xfId="0" applyNumberFormat="1" applyFont="1" applyFill="1" applyBorder="1" applyAlignment="1">
      <alignment horizontal="center" vertical="center" wrapText="1"/>
    </xf>
    <xf numFmtId="177" fontId="14" fillId="3" borderId="37" xfId="0" applyNumberFormat="1" applyFont="1" applyFill="1" applyBorder="1" applyAlignment="1">
      <alignment horizontal="center" vertical="center" wrapText="1"/>
    </xf>
    <xf numFmtId="177" fontId="17" fillId="3" borderId="19" xfId="0" applyNumberFormat="1" applyFont="1" applyFill="1" applyBorder="1" applyAlignment="1">
      <alignment horizontal="center" vertical="center"/>
    </xf>
    <xf numFmtId="177" fontId="14" fillId="6" borderId="14" xfId="0" applyNumberFormat="1" applyFont="1" applyFill="1" applyBorder="1" applyAlignment="1">
      <alignment horizontal="center" vertical="center" wrapText="1"/>
    </xf>
    <xf numFmtId="177" fontId="14" fillId="6" borderId="38" xfId="0" applyNumberFormat="1" applyFont="1" applyFill="1" applyBorder="1" applyAlignment="1">
      <alignment horizontal="center" vertical="center" wrapText="1"/>
    </xf>
    <xf numFmtId="177" fontId="14" fillId="6" borderId="39" xfId="0" applyNumberFormat="1" applyFont="1" applyFill="1" applyBorder="1" applyAlignment="1">
      <alignment horizontal="center" vertical="center" wrapText="1"/>
    </xf>
    <xf numFmtId="177" fontId="17" fillId="6" borderId="14" xfId="0" applyNumberFormat="1" applyFont="1" applyFill="1" applyBorder="1" applyAlignment="1">
      <alignment horizontal="center" vertical="center"/>
    </xf>
    <xf numFmtId="177" fontId="14" fillId="6" borderId="7" xfId="0" applyNumberFormat="1" applyFont="1" applyFill="1" applyBorder="1" applyAlignment="1">
      <alignment horizontal="center" vertical="center" wrapText="1"/>
    </xf>
    <xf numFmtId="177" fontId="14" fillId="6" borderId="34" xfId="0" applyNumberFormat="1" applyFont="1" applyFill="1" applyBorder="1" applyAlignment="1">
      <alignment horizontal="center" vertical="center" wrapText="1"/>
    </xf>
    <xf numFmtId="177" fontId="14" fillId="6" borderId="35" xfId="0" applyNumberFormat="1" applyFont="1" applyFill="1" applyBorder="1" applyAlignment="1">
      <alignment horizontal="center" vertical="center" wrapText="1"/>
    </xf>
    <xf numFmtId="177" fontId="17" fillId="6" borderId="7" xfId="0" applyNumberFormat="1" applyFont="1" applyFill="1" applyBorder="1" applyAlignment="1">
      <alignment horizontal="center" vertical="center"/>
    </xf>
    <xf numFmtId="177" fontId="14" fillId="6" borderId="22" xfId="0" applyNumberFormat="1" applyFont="1" applyFill="1" applyBorder="1" applyAlignment="1">
      <alignment horizontal="center" vertical="center" wrapText="1"/>
    </xf>
    <xf numFmtId="177" fontId="14" fillId="6" borderId="40" xfId="0" applyNumberFormat="1" applyFont="1" applyFill="1" applyBorder="1" applyAlignment="1">
      <alignment horizontal="center" vertical="center" wrapText="1"/>
    </xf>
    <xf numFmtId="177" fontId="14" fillId="6" borderId="41" xfId="0" applyNumberFormat="1" applyFont="1" applyFill="1" applyBorder="1" applyAlignment="1">
      <alignment horizontal="center" vertical="center" wrapText="1"/>
    </xf>
    <xf numFmtId="177" fontId="17" fillId="6" borderId="22" xfId="0" applyNumberFormat="1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3" fillId="11" borderId="11" xfId="0" applyFont="1" applyFill="1" applyBorder="1" applyAlignment="1">
      <alignment horizontal="left" vertical="top" wrapText="1"/>
    </xf>
    <xf numFmtId="0" fontId="23" fillId="11" borderId="12" xfId="0" applyFont="1" applyFill="1" applyBorder="1" applyAlignment="1">
      <alignment horizontal="left" vertical="top" wrapText="1"/>
    </xf>
    <xf numFmtId="0" fontId="23" fillId="11" borderId="0" xfId="0" applyFont="1" applyFill="1" applyBorder="1" applyAlignment="1">
      <alignment horizontal="left" vertical="center"/>
    </xf>
    <xf numFmtId="0" fontId="13" fillId="11" borderId="0" xfId="0" applyFont="1" applyFill="1" applyBorder="1" applyAlignment="1">
      <alignment horizontal="left" vertical="center"/>
    </xf>
    <xf numFmtId="0" fontId="23" fillId="11" borderId="0" xfId="0" applyFont="1" applyFill="1" applyBorder="1" applyAlignment="1">
      <alignment horizontal="left" vertical="center" wrapText="1"/>
    </xf>
    <xf numFmtId="177" fontId="23" fillId="11" borderId="26" xfId="0" applyNumberFormat="1" applyFont="1" applyFill="1" applyBorder="1" applyAlignment="1">
      <alignment horizontal="left" vertical="center" wrapText="1"/>
    </xf>
    <xf numFmtId="177" fontId="23" fillId="0" borderId="0" xfId="0" applyNumberFormat="1" applyFont="1" applyFill="1" applyBorder="1" applyAlignment="1">
      <alignment horizontal="left" vertical="center" wrapText="1"/>
    </xf>
    <xf numFmtId="0" fontId="23" fillId="11" borderId="25" xfId="0" applyFont="1" applyFill="1" applyBorder="1" applyAlignment="1">
      <alignment horizontal="left" vertical="top" wrapText="1"/>
    </xf>
    <xf numFmtId="0" fontId="23" fillId="11" borderId="0" xfId="0" applyFont="1" applyFill="1" applyAlignment="1">
      <alignment horizontal="left" vertical="top" wrapText="1"/>
    </xf>
    <xf numFmtId="0" fontId="24" fillId="11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 wrapText="1"/>
    </xf>
    <xf numFmtId="0" fontId="24" fillId="11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3" fillId="11" borderId="27" xfId="0" applyFont="1" applyFill="1" applyBorder="1" applyAlignment="1">
      <alignment horizontal="left" vertical="top" wrapText="1"/>
    </xf>
    <xf numFmtId="0" fontId="23" fillId="11" borderId="28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center" wrapText="1"/>
    </xf>
    <xf numFmtId="177" fontId="14" fillId="0" borderId="0" xfId="0" applyNumberFormat="1" applyFont="1" applyFill="1" applyBorder="1" applyAlignment="1">
      <alignment horizontal="left" vertical="center" wrapText="1"/>
    </xf>
    <xf numFmtId="0" fontId="15" fillId="8" borderId="24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177" fontId="19" fillId="3" borderId="7" xfId="0" applyNumberFormat="1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textRotation="255" wrapText="1"/>
    </xf>
    <xf numFmtId="177" fontId="19" fillId="3" borderId="19" xfId="0" applyNumberFormat="1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textRotation="255" wrapText="1"/>
    </xf>
    <xf numFmtId="177" fontId="19" fillId="6" borderId="14" xfId="0" applyNumberFormat="1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textRotation="255" wrapText="1"/>
    </xf>
    <xf numFmtId="177" fontId="19" fillId="6" borderId="7" xfId="0" applyNumberFormat="1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textRotation="255" wrapText="1"/>
    </xf>
    <xf numFmtId="177" fontId="19" fillId="6" borderId="22" xfId="0" applyNumberFormat="1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textRotation="255" wrapText="1"/>
    </xf>
    <xf numFmtId="0" fontId="23" fillId="11" borderId="24" xfId="0" applyFont="1" applyFill="1" applyBorder="1" applyAlignment="1">
      <alignment horizontal="left" vertical="top" wrapText="1"/>
    </xf>
    <xf numFmtId="0" fontId="23" fillId="11" borderId="26" xfId="0" applyFont="1" applyFill="1" applyBorder="1" applyAlignment="1">
      <alignment horizontal="left" vertical="top" wrapText="1"/>
    </xf>
    <xf numFmtId="0" fontId="23" fillId="11" borderId="29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b val="1"/>
        <i val="1"/>
        <color rgb="FFFF0000"/>
      </font>
    </dxf>
    <dxf>
      <font>
        <b val="0"/>
        <i val="1"/>
        <color rgb="FFFF0000"/>
      </font>
    </dxf>
  </dxfs>
  <tableStyles count="0" defaultTableStyle="TableStyleMedium2" defaultPivotStyle="PivotStyleLight16"/>
  <colors>
    <mruColors>
      <color rgb="00D69BE7"/>
      <color rgb="00A46FA7"/>
      <color rgb="00D81A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123190</xdr:colOff>
      <xdr:row>30</xdr:row>
      <xdr:rowOff>36195</xdr:rowOff>
    </xdr:from>
    <xdr:to>
      <xdr:col>7</xdr:col>
      <xdr:colOff>450215</xdr:colOff>
      <xdr:row>37</xdr:row>
      <xdr:rowOff>76835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3190" y="5376545"/>
          <a:ext cx="4996815" cy="12407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633730</xdr:colOff>
      <xdr:row>20</xdr:row>
      <xdr:rowOff>52070</xdr:rowOff>
    </xdr:from>
    <xdr:to>
      <xdr:col>5</xdr:col>
      <xdr:colOff>809625</xdr:colOff>
      <xdr:row>30</xdr:row>
      <xdr:rowOff>104140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3730" y="3677920"/>
          <a:ext cx="3122295" cy="1766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228600</xdr:colOff>
      <xdr:row>17</xdr:row>
      <xdr:rowOff>168910</xdr:rowOff>
    </xdr:from>
    <xdr:to>
      <xdr:col>12</xdr:col>
      <xdr:colOff>3810</xdr:colOff>
      <xdr:row>28</xdr:row>
      <xdr:rowOff>45720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032250" y="3280410"/>
          <a:ext cx="5041900" cy="17627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8050;&#31649;&#22721;&#21402;&#35745;&#31639;2.0&#2925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计算表"/>
      <sheetName val="数据库"/>
      <sheetName val="GBT13793直缝焊接"/>
      <sheetName val="GBT3091焊接钢管"/>
      <sheetName val="GBT8163无缝钢管"/>
      <sheetName val="GBT12771焊接不锈钢"/>
      <sheetName val="GB150.2压力容器"/>
      <sheetName val="GB50316工业管道"/>
      <sheetName val="GB20801工业压力管道"/>
      <sheetName val="GB32270动力管道"/>
      <sheetName val="管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X68"/>
  <sheetViews>
    <sheetView showGridLines="0" tabSelected="1" workbookViewId="0">
      <selection activeCell="V16" sqref="V16"/>
    </sheetView>
  </sheetViews>
  <sheetFormatPr defaultColWidth="9" defaultRowHeight="13.5"/>
  <cols>
    <col min="1" max="1" width="2.75" style="66" customWidth="1"/>
    <col min="2" max="2" width="17.625" style="67" customWidth="1"/>
    <col min="3" max="3" width="12.25" style="67" customWidth="1"/>
    <col min="4" max="4" width="20.75" style="67" customWidth="1"/>
    <col min="5" max="5" width="11.5" style="67" customWidth="1"/>
    <col min="6" max="6" width="1.5" style="68" customWidth="1"/>
    <col min="7" max="7" width="6.125" style="66" customWidth="1"/>
    <col min="8" max="8" width="6.375" style="64" customWidth="1"/>
    <col min="9" max="9" width="5.875" style="64" customWidth="1"/>
    <col min="10" max="10" width="7.75" style="69" customWidth="1"/>
    <col min="11" max="11" width="8.5" style="69" customWidth="1"/>
    <col min="12" max="12" width="8.375" style="69" customWidth="1"/>
    <col min="13" max="13" width="8.25" style="70" customWidth="1"/>
    <col min="14" max="14" width="1.375" style="70" customWidth="1"/>
    <col min="15" max="15" width="6.375" style="69" customWidth="1"/>
    <col min="16" max="16" width="8.625" style="69" customWidth="1"/>
    <col min="17" max="17" width="7.125" style="69" customWidth="1"/>
    <col min="18" max="18" width="6.5" style="69" customWidth="1"/>
    <col min="19" max="19" width="6.25" style="69" customWidth="1"/>
    <col min="20" max="20" width="9" style="69"/>
    <col min="21" max="21" width="6.75" style="69" customWidth="1"/>
    <col min="22" max="24" width="9" style="69"/>
    <col min="25" max="16372" width="9" style="64"/>
    <col min="16373" max="16384" width="9" style="66"/>
  </cols>
  <sheetData>
    <row r="1" ht="14.25"/>
    <row r="2" s="64" customFormat="1" ht="27" customHeight="1" spans="2:24">
      <c r="B2" s="71" t="s">
        <v>0</v>
      </c>
      <c r="C2" s="72"/>
      <c r="D2" s="72"/>
      <c r="E2" s="73"/>
      <c r="F2" s="74"/>
      <c r="G2" s="75" t="str">
        <f>"消防管道壁厚计算表（与左表联动，钢材："&amp;C7&amp;","&amp;B3&amp;C3&amp;")"</f>
        <v>消防管道壁厚计算表（与左表联动，钢材：Q235B,计算公式依据GB50332)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189"/>
      <c r="T2" s="190"/>
      <c r="U2" s="190"/>
      <c r="V2" s="69"/>
      <c r="W2" s="69"/>
      <c r="X2" s="69"/>
    </row>
    <row r="3" s="64" customFormat="1" ht="28" customHeight="1" spans="2:21">
      <c r="B3" s="77" t="s">
        <v>1</v>
      </c>
      <c r="C3" s="78" t="s">
        <v>2</v>
      </c>
      <c r="D3" s="79" t="s">
        <v>3</v>
      </c>
      <c r="E3" s="80">
        <f>VLOOKUP($C$7,钢管性能参数!$B$5:$E$18,4,1)</f>
        <v>113</v>
      </c>
      <c r="F3" s="65"/>
      <c r="G3" s="81" t="s">
        <v>4</v>
      </c>
      <c r="H3" s="82" t="s">
        <v>5</v>
      </c>
      <c r="I3" s="82" t="s">
        <v>6</v>
      </c>
      <c r="J3" s="142" t="s">
        <v>7</v>
      </c>
      <c r="K3" s="82" t="s">
        <v>8</v>
      </c>
      <c r="L3" s="82" t="s">
        <v>9</v>
      </c>
      <c r="M3" s="142" t="s">
        <v>10</v>
      </c>
      <c r="N3" s="143" t="s">
        <v>11</v>
      </c>
      <c r="O3" s="144"/>
      <c r="P3" s="145" t="s">
        <v>12</v>
      </c>
      <c r="Q3" s="142" t="s">
        <v>13</v>
      </c>
      <c r="R3" s="142" t="s">
        <v>14</v>
      </c>
      <c r="S3" s="191" t="s">
        <v>15</v>
      </c>
      <c r="T3" s="192"/>
      <c r="U3" s="192"/>
    </row>
    <row r="4" s="64" customFormat="1" ht="28" customHeight="1" spans="2:21">
      <c r="B4" s="83" t="s">
        <v>16</v>
      </c>
      <c r="C4" s="84" t="s">
        <v>17</v>
      </c>
      <c r="D4" s="85" t="s">
        <v>18</v>
      </c>
      <c r="E4" s="86">
        <f>VLOOKUP($C$7,钢管性能参数!$B$5:$E$18,3,1)</f>
        <v>215</v>
      </c>
      <c r="F4" s="65"/>
      <c r="G4" s="87"/>
      <c r="H4" s="88"/>
      <c r="I4" s="88"/>
      <c r="J4" s="146"/>
      <c r="K4" s="88"/>
      <c r="L4" s="88"/>
      <c r="M4" s="146"/>
      <c r="N4" s="147"/>
      <c r="O4" s="148"/>
      <c r="P4" s="149" t="s">
        <v>19</v>
      </c>
      <c r="Q4" s="146"/>
      <c r="R4" s="146"/>
      <c r="S4" s="193"/>
      <c r="T4" s="192"/>
      <c r="U4" s="192"/>
    </row>
    <row r="5" s="64" customFormat="1" ht="28" customHeight="1" spans="2:19">
      <c r="B5" s="83" t="s">
        <v>20</v>
      </c>
      <c r="C5" s="89">
        <v>300</v>
      </c>
      <c r="D5" s="85" t="s">
        <v>21</v>
      </c>
      <c r="E5" s="90">
        <f>VLOOKUP(C5,管道规格!B5:M43,_xlfn.IFS(C4="系列I",2,C4="系列II",3,C4="ASME",4),0)</f>
        <v>323.9</v>
      </c>
      <c r="F5" s="65"/>
      <c r="G5" s="91">
        <v>15</v>
      </c>
      <c r="H5" s="92">
        <f>VLOOKUP(G5,管道规格!$B$5:$M$43,_xlfn.IFS($C$4="系列I",2,$C$4="系列II",3,$C$4="ASME",3),0)</f>
        <v>21.3</v>
      </c>
      <c r="I5" s="92">
        <f>$C$6</f>
        <v>1.6</v>
      </c>
      <c r="J5" s="150">
        <f>IF($C$3="GB/T20801",$C$6*H5/(2*$E$3*$E$7),1.4*$E$6*H5/(2*$E$4))</f>
        <v>0.145632558139535</v>
      </c>
      <c r="K5" s="92">
        <f>$E$9</f>
        <v>0</v>
      </c>
      <c r="L5" s="92">
        <v>1.162</v>
      </c>
      <c r="M5" s="150">
        <f>(J5+K5+L5)*0.125</f>
        <v>0.163454069767442</v>
      </c>
      <c r="N5" s="151">
        <f t="shared" ref="N5:N16" si="0">SUM(J5:M5)</f>
        <v>1.47108662790698</v>
      </c>
      <c r="O5" s="152"/>
      <c r="P5" s="153">
        <f>VLOOKUP(G5,管道规格!R5:V16,_xlfn.IFS($P$4="最小壁厚",2,$P$4="普通钢管",3,$P$4="加厚钢管",4,$P$4="Sch80",5),1)</f>
        <v>2.8</v>
      </c>
      <c r="Q5" s="150">
        <f>0.0246615*(H5-P5)*P5</f>
        <v>1.2774657</v>
      </c>
      <c r="R5" s="194" t="str">
        <f t="shared" ref="R5:R16" si="1">IF(P5-N5&gt;=0,"OK!","NO!")</f>
        <v>OK!</v>
      </c>
      <c r="S5" s="195" t="s">
        <v>22</v>
      </c>
    </row>
    <row r="6" s="64" customFormat="1" ht="28" customHeight="1" spans="2:19">
      <c r="B6" s="83" t="s">
        <v>23</v>
      </c>
      <c r="C6" s="84">
        <v>1.6</v>
      </c>
      <c r="D6" s="83" t="s">
        <v>24</v>
      </c>
      <c r="E6" s="93">
        <f>IF(C6+0.5&lt;=0.9,0.9,C6+0.5)</f>
        <v>2.1</v>
      </c>
      <c r="F6" s="65"/>
      <c r="G6" s="91">
        <v>20</v>
      </c>
      <c r="H6" s="92">
        <f>VLOOKUP(G6,管道规格!$B$5:$M$43,_xlfn.IFS($C$4="系列I",2,$C$4="系列II",3,$C$4="ASME",3),0)</f>
        <v>26.9</v>
      </c>
      <c r="I6" s="92">
        <f t="shared" ref="I6:I17" si="2">$C$6</f>
        <v>1.6</v>
      </c>
      <c r="J6" s="150">
        <f t="shared" ref="J6:J16" si="3">IF($C$3="GB/T20801",$C$6*H6/(2*$E$3*$E$7),1.4*$E$6*H6/(2*$E$4))</f>
        <v>0.183920930232558</v>
      </c>
      <c r="K6" s="92">
        <f t="shared" ref="K6:K17" si="4">$E$9</f>
        <v>0</v>
      </c>
      <c r="L6" s="92">
        <f t="shared" ref="L6:L11" si="5">L5</f>
        <v>1.162</v>
      </c>
      <c r="M6" s="150">
        <f t="shared" ref="M6:M17" si="6">(J6+K6+L6)*0.125</f>
        <v>0.16824011627907</v>
      </c>
      <c r="N6" s="151">
        <f t="shared" si="0"/>
        <v>1.51416104651163</v>
      </c>
      <c r="O6" s="152"/>
      <c r="P6" s="153">
        <f>VLOOKUP(G6,管道规格!R6:V17,_xlfn.IFS($P$4="最小壁厚",2,$P$4="普通钢管",3,$P$4="加厚钢管",4,$P$4="Sch80",5),1)</f>
        <v>2.8</v>
      </c>
      <c r="Q6" s="150">
        <f t="shared" ref="Q6:Q17" si="7">0.0246615*(H6-P6)*P6</f>
        <v>1.66415802</v>
      </c>
      <c r="R6" s="194" t="str">
        <f t="shared" si="1"/>
        <v>OK!</v>
      </c>
      <c r="S6" s="195"/>
    </row>
    <row r="7" s="64" customFormat="1" ht="28" customHeight="1" spans="2:19">
      <c r="B7" s="83" t="s">
        <v>25</v>
      </c>
      <c r="C7" s="94" t="s">
        <v>26</v>
      </c>
      <c r="D7" s="92" t="s">
        <v>27</v>
      </c>
      <c r="E7" s="93">
        <f>_xlfn.IFS(C8="无缝",1,C8="直缝焊接",0.8,C8="螺旋焊接",0.6)</f>
        <v>0.8</v>
      </c>
      <c r="F7" s="65"/>
      <c r="G7" s="91">
        <v>25</v>
      </c>
      <c r="H7" s="92">
        <f>VLOOKUP(G7,管道规格!$B$5:$M$43,_xlfn.IFS($C$4="系列I",2,$C$4="系列II",3,$C$4="ASME",3),0)</f>
        <v>33.7</v>
      </c>
      <c r="I7" s="92">
        <f t="shared" si="2"/>
        <v>1.6</v>
      </c>
      <c r="J7" s="150">
        <f t="shared" si="3"/>
        <v>0.230413953488372</v>
      </c>
      <c r="K7" s="92">
        <f t="shared" si="4"/>
        <v>0</v>
      </c>
      <c r="L7" s="92">
        <v>1.479</v>
      </c>
      <c r="M7" s="150">
        <f t="shared" si="6"/>
        <v>0.213676744186047</v>
      </c>
      <c r="N7" s="151">
        <f t="shared" si="0"/>
        <v>1.92309069767442</v>
      </c>
      <c r="O7" s="152"/>
      <c r="P7" s="153">
        <f>VLOOKUP(G7,管道规格!R7:V18,_xlfn.IFS($P$4="最小壁厚",2,$P$4="普通钢管",3,$P$4="加厚钢管",4,$P$4="Sch80",5),1)</f>
        <v>3.2</v>
      </c>
      <c r="Q7" s="150">
        <f t="shared" si="7"/>
        <v>2.4069624</v>
      </c>
      <c r="R7" s="194" t="str">
        <f t="shared" si="1"/>
        <v>OK!</v>
      </c>
      <c r="S7" s="195"/>
    </row>
    <row r="8" s="64" customFormat="1" ht="28" customHeight="1" spans="2:19">
      <c r="B8" s="83" t="s">
        <v>28</v>
      </c>
      <c r="C8" s="89" t="s">
        <v>29</v>
      </c>
      <c r="D8" s="85" t="s">
        <v>30</v>
      </c>
      <c r="E8" s="93">
        <f>IF(C9="焊接",0,VLOOKUP(C5,管道规格!B5:H43,_xlfn.IFS(C9="卡箍",7,C9="螺纹",6),0))</f>
        <v>2.5</v>
      </c>
      <c r="F8" s="65"/>
      <c r="G8" s="91">
        <v>32</v>
      </c>
      <c r="H8" s="92">
        <f>VLOOKUP(G8,管道规格!$B$5:$M$43,_xlfn.IFS($C$4="系列I",2,$C$4="系列II",3,$C$4="ASME",3),0)</f>
        <v>42.4</v>
      </c>
      <c r="I8" s="92">
        <f t="shared" si="2"/>
        <v>1.6</v>
      </c>
      <c r="J8" s="150">
        <f t="shared" si="3"/>
        <v>0.289897674418605</v>
      </c>
      <c r="K8" s="92">
        <f t="shared" si="4"/>
        <v>0</v>
      </c>
      <c r="L8" s="92">
        <f t="shared" si="5"/>
        <v>1.479</v>
      </c>
      <c r="M8" s="150">
        <f t="shared" si="6"/>
        <v>0.221112209302326</v>
      </c>
      <c r="N8" s="151">
        <f t="shared" si="0"/>
        <v>1.99000988372093</v>
      </c>
      <c r="O8" s="152"/>
      <c r="P8" s="153">
        <f>VLOOKUP(G8,管道规格!R8:V19,_xlfn.IFS($P$4="最小壁厚",2,$P$4="普通钢管",3,$P$4="加厚钢管",4,$P$4="Sch80",5),1)</f>
        <v>3.5</v>
      </c>
      <c r="Q8" s="150">
        <f t="shared" si="7"/>
        <v>3.357663225</v>
      </c>
      <c r="R8" s="194" t="str">
        <f t="shared" si="1"/>
        <v>OK!</v>
      </c>
      <c r="S8" s="195"/>
    </row>
    <row r="9" s="64" customFormat="1" ht="28" customHeight="1" spans="2:19">
      <c r="B9" s="83" t="s">
        <v>31</v>
      </c>
      <c r="C9" s="89" t="s">
        <v>32</v>
      </c>
      <c r="D9" s="85" t="s">
        <v>33</v>
      </c>
      <c r="E9" s="93">
        <f>_xlfn.IFS(C10="微腐蚀",0.5,C10="单面腐蚀",1,C10="双面腐蚀",2,C10="不腐蚀",0)</f>
        <v>0</v>
      </c>
      <c r="F9" s="65"/>
      <c r="G9" s="91">
        <v>40</v>
      </c>
      <c r="H9" s="92">
        <f>VLOOKUP(G9,管道规格!$B$5:$M$43,_xlfn.IFS($C$4="系列I",2,$C$4="系列II",3,$C$4="ASME",3),0)</f>
        <v>48.3</v>
      </c>
      <c r="I9" s="92">
        <f t="shared" si="2"/>
        <v>1.6</v>
      </c>
      <c r="J9" s="150">
        <f t="shared" si="3"/>
        <v>0.330237209302326</v>
      </c>
      <c r="K9" s="92">
        <f t="shared" si="4"/>
        <v>0</v>
      </c>
      <c r="L9" s="92">
        <f t="shared" si="5"/>
        <v>1.479</v>
      </c>
      <c r="M9" s="150">
        <f t="shared" si="6"/>
        <v>0.226154651162791</v>
      </c>
      <c r="N9" s="151">
        <f t="shared" si="0"/>
        <v>2.03539186046512</v>
      </c>
      <c r="O9" s="152"/>
      <c r="P9" s="153">
        <f>VLOOKUP(G9,管道规格!R9:V20,_xlfn.IFS($P$4="最小壁厚",2,$P$4="普通钢管",3,$P$4="加厚钢管",4,$P$4="Sch80",5),1)</f>
        <v>3.5</v>
      </c>
      <c r="Q9" s="150">
        <f t="shared" si="7"/>
        <v>3.8669232</v>
      </c>
      <c r="R9" s="194" t="str">
        <f t="shared" si="1"/>
        <v>OK!</v>
      </c>
      <c r="S9" s="195"/>
    </row>
    <row r="10" s="64" customFormat="1" ht="28" customHeight="1" spans="2:19">
      <c r="B10" s="83" t="s">
        <v>34</v>
      </c>
      <c r="C10" s="89" t="s">
        <v>35</v>
      </c>
      <c r="D10" s="85" t="s">
        <v>36</v>
      </c>
      <c r="E10" s="93">
        <f>(E11+E8+E9)*0.125</f>
        <v>0.589321511627907</v>
      </c>
      <c r="F10" s="65"/>
      <c r="G10" s="91">
        <v>50</v>
      </c>
      <c r="H10" s="92">
        <f>VLOOKUP(G10,管道规格!$B$5:$M$43,_xlfn.IFS($C$4="系列I",2,$C$4="系列II",3,$C$4="ASME",3),0)</f>
        <v>60.3</v>
      </c>
      <c r="I10" s="92">
        <f t="shared" si="2"/>
        <v>1.6</v>
      </c>
      <c r="J10" s="150">
        <f t="shared" si="3"/>
        <v>0.412283720930233</v>
      </c>
      <c r="K10" s="92">
        <f t="shared" si="4"/>
        <v>0</v>
      </c>
      <c r="L10" s="92">
        <f t="shared" si="5"/>
        <v>1.479</v>
      </c>
      <c r="M10" s="150">
        <f t="shared" si="6"/>
        <v>0.236410465116279</v>
      </c>
      <c r="N10" s="151">
        <f t="shared" si="0"/>
        <v>2.12769418604651</v>
      </c>
      <c r="O10" s="152"/>
      <c r="P10" s="153">
        <f>VLOOKUP(G10,管道规格!R10:V21,_xlfn.IFS($P$4="最小壁厚",2,$P$4="普通钢管",3,$P$4="加厚钢管",4,$P$4="Sch80",5),1)</f>
        <v>3.8</v>
      </c>
      <c r="Q10" s="150">
        <f t="shared" si="7"/>
        <v>5.29482405</v>
      </c>
      <c r="R10" s="194" t="str">
        <f t="shared" si="1"/>
        <v>OK!</v>
      </c>
      <c r="S10" s="195"/>
    </row>
    <row r="11" s="64" customFormat="1" ht="28" customHeight="1" spans="2:19">
      <c r="B11" s="83" t="s">
        <v>37</v>
      </c>
      <c r="C11" s="95">
        <v>5.3</v>
      </c>
      <c r="D11" s="85" t="s">
        <v>38</v>
      </c>
      <c r="E11" s="93">
        <f>IF(C3="GB/T20801",C6*E5/(2*E3*E7),1.4*E6*E5/(2*E4))</f>
        <v>2.21457209302326</v>
      </c>
      <c r="F11" s="65"/>
      <c r="G11" s="96">
        <v>65</v>
      </c>
      <c r="H11" s="97">
        <f>VLOOKUP(G11,管道规格!$B$5:$M$43,_xlfn.IFS($C$4="系列I",2,$C$4="系列II",3,$C$4="ASME",3),0)</f>
        <v>73</v>
      </c>
      <c r="I11" s="97">
        <f t="shared" si="2"/>
        <v>1.6</v>
      </c>
      <c r="J11" s="154">
        <f t="shared" si="3"/>
        <v>0.499116279069767</v>
      </c>
      <c r="K11" s="97">
        <f t="shared" si="4"/>
        <v>0</v>
      </c>
      <c r="L11" s="97">
        <f t="shared" si="5"/>
        <v>1.479</v>
      </c>
      <c r="M11" s="154">
        <f t="shared" si="6"/>
        <v>0.247264534883721</v>
      </c>
      <c r="N11" s="155">
        <f t="shared" si="0"/>
        <v>2.22538081395349</v>
      </c>
      <c r="O11" s="156"/>
      <c r="P11" s="157">
        <f>VLOOKUP(G11,管道规格!R11:V22,_xlfn.IFS($P$4="最小壁厚",2,$P$4="普通钢管",3,$P$4="加厚钢管",4,$P$4="Sch80",5),1)</f>
        <v>4</v>
      </c>
      <c r="Q11" s="154">
        <f t="shared" si="7"/>
        <v>6.806574</v>
      </c>
      <c r="R11" s="196" t="str">
        <f t="shared" si="1"/>
        <v>OK!</v>
      </c>
      <c r="S11" s="197"/>
    </row>
    <row r="12" s="64" customFormat="1" ht="28" customHeight="1" spans="2:19">
      <c r="B12" s="98" t="s">
        <v>39</v>
      </c>
      <c r="C12" s="99">
        <f>0.0246615*(E5-C11)*C11</f>
        <v>41.64291567</v>
      </c>
      <c r="D12" s="100" t="s">
        <v>40</v>
      </c>
      <c r="E12" s="101">
        <f>E11+E8+E9+E10</f>
        <v>5.30389360465116</v>
      </c>
      <c r="F12" s="65"/>
      <c r="G12" s="102">
        <v>80</v>
      </c>
      <c r="H12" s="103">
        <f>VLOOKUP(G12,管道规格!$B$5:$M$43,_xlfn.IFS($C$4="系列I",2,$C$4="系列II",3,$C$4="ASME",3),0)</f>
        <v>88.9</v>
      </c>
      <c r="I12" s="103">
        <f t="shared" si="2"/>
        <v>1.6</v>
      </c>
      <c r="J12" s="158">
        <f t="shared" si="3"/>
        <v>0.607827906976744</v>
      </c>
      <c r="K12" s="103">
        <f t="shared" si="4"/>
        <v>0</v>
      </c>
      <c r="L12" s="103">
        <v>2.2</v>
      </c>
      <c r="M12" s="158">
        <f t="shared" si="6"/>
        <v>0.350978488372093</v>
      </c>
      <c r="N12" s="159">
        <f t="shared" si="0"/>
        <v>3.15880639534884</v>
      </c>
      <c r="O12" s="160"/>
      <c r="P12" s="161">
        <f>VLOOKUP(G12,管道规格!R12:V23,_xlfn.IFS($P$4="最小壁厚",2,$P$4="普通钢管",3,$P$4="加厚钢管",4,$P$4="Sch80",5),1)</f>
        <v>4</v>
      </c>
      <c r="Q12" s="158">
        <f t="shared" si="7"/>
        <v>8.3750454</v>
      </c>
      <c r="R12" s="198" t="str">
        <f t="shared" si="1"/>
        <v>OK!</v>
      </c>
      <c r="S12" s="199" t="s">
        <v>41</v>
      </c>
    </row>
    <row r="13" s="64" customFormat="1" ht="28" customHeight="1" spans="2:19">
      <c r="B13" s="104" t="s">
        <v>42</v>
      </c>
      <c r="C13" s="105"/>
      <c r="D13" s="105"/>
      <c r="E13" s="106"/>
      <c r="F13" s="65"/>
      <c r="G13" s="107">
        <v>100</v>
      </c>
      <c r="H13" s="108">
        <f>VLOOKUP(G13,管道规格!$B$5:$M$43,_xlfn.IFS($C$4="系列I",2,$C$4="系列II",3,$C$4="ASME",3),0)</f>
        <v>114.3</v>
      </c>
      <c r="I13" s="108">
        <f t="shared" si="2"/>
        <v>1.6</v>
      </c>
      <c r="J13" s="162">
        <f t="shared" si="3"/>
        <v>0.781493023255814</v>
      </c>
      <c r="K13" s="108">
        <f t="shared" si="4"/>
        <v>0</v>
      </c>
      <c r="L13" s="108">
        <v>2.2</v>
      </c>
      <c r="M13" s="162">
        <f t="shared" si="6"/>
        <v>0.372686627906977</v>
      </c>
      <c r="N13" s="163">
        <f t="shared" si="0"/>
        <v>3.35417965116279</v>
      </c>
      <c r="O13" s="164"/>
      <c r="P13" s="165">
        <f>VLOOKUP(G13,管道规格!R13:V24,_xlfn.IFS($P$4="最小壁厚",2,$P$4="普通钢管",3,$P$4="加厚钢管",4,$P$4="Sch80",5),1)</f>
        <v>4</v>
      </c>
      <c r="Q13" s="162">
        <f t="shared" si="7"/>
        <v>10.8806538</v>
      </c>
      <c r="R13" s="200" t="str">
        <f t="shared" si="1"/>
        <v>OK!</v>
      </c>
      <c r="S13" s="201"/>
    </row>
    <row r="14" s="64" customFormat="1" ht="28" customHeight="1" spans="2:19">
      <c r="B14" s="109" t="s">
        <v>43</v>
      </c>
      <c r="C14" s="110">
        <v>25</v>
      </c>
      <c r="D14" s="111" t="s">
        <v>44</v>
      </c>
      <c r="E14" s="112">
        <f>VLOOKUP($C$7,钢管性能参数!$B$5:$F$18,5,1)</f>
        <v>1.2e-5</v>
      </c>
      <c r="F14" s="65"/>
      <c r="G14" s="107">
        <v>125</v>
      </c>
      <c r="H14" s="108">
        <f>VLOOKUP(G14,管道规格!$B$5:$M$43,_xlfn.IFS($C$4="系列I",2,$C$4="系列II",3,$C$4="ASME",3),0)</f>
        <v>141.3</v>
      </c>
      <c r="I14" s="108">
        <f t="shared" si="2"/>
        <v>1.6</v>
      </c>
      <c r="J14" s="162">
        <f t="shared" si="3"/>
        <v>0.966097674418605</v>
      </c>
      <c r="K14" s="108">
        <f t="shared" si="4"/>
        <v>0</v>
      </c>
      <c r="L14" s="108">
        <v>2.2</v>
      </c>
      <c r="M14" s="162">
        <f t="shared" si="6"/>
        <v>0.395762209302326</v>
      </c>
      <c r="N14" s="163">
        <f t="shared" si="0"/>
        <v>3.56185988372093</v>
      </c>
      <c r="O14" s="164"/>
      <c r="P14" s="165">
        <f>VLOOKUP(G14,管道规格!R14:V25,_xlfn.IFS($P$4="最小壁厚",2,$P$4="普通钢管",3,$P$4="加厚钢管",4,$P$4="Sch80",5),1)</f>
        <v>4</v>
      </c>
      <c r="Q14" s="162">
        <f t="shared" si="7"/>
        <v>13.5440958</v>
      </c>
      <c r="R14" s="200" t="str">
        <f t="shared" si="1"/>
        <v>OK!</v>
      </c>
      <c r="S14" s="201"/>
    </row>
    <row r="15" s="64" customFormat="1" ht="28" customHeight="1" spans="2:19">
      <c r="B15" s="109" t="s">
        <v>45</v>
      </c>
      <c r="C15" s="113">
        <f>0.7*E6*E5/E11</f>
        <v>215</v>
      </c>
      <c r="D15" s="111" t="s">
        <v>46</v>
      </c>
      <c r="E15" s="114">
        <f>0.3*C15+1.4*E14*2.06*10^5*$C$14</f>
        <v>151.02</v>
      </c>
      <c r="F15" s="65"/>
      <c r="G15" s="107">
        <v>150</v>
      </c>
      <c r="H15" s="108">
        <f>VLOOKUP(G15,管道规格!$B$5:$M$43,_xlfn.IFS($C$4="系列I",2,$C$4="系列II",3,$C$4="ASME",3),0)</f>
        <v>168.3</v>
      </c>
      <c r="I15" s="108">
        <f t="shared" si="2"/>
        <v>1.6</v>
      </c>
      <c r="J15" s="162">
        <f t="shared" si="3"/>
        <v>1.1507023255814</v>
      </c>
      <c r="K15" s="108">
        <f t="shared" si="4"/>
        <v>0</v>
      </c>
      <c r="L15" s="108">
        <v>2.2</v>
      </c>
      <c r="M15" s="162">
        <f t="shared" si="6"/>
        <v>0.418837790697674</v>
      </c>
      <c r="N15" s="163">
        <f t="shared" si="0"/>
        <v>3.76954011627907</v>
      </c>
      <c r="O15" s="164"/>
      <c r="P15" s="165">
        <f>VLOOKUP(G15,管道规格!R15:V26,_xlfn.IFS($P$4="最小壁厚",2,$P$4="普通钢管",3,$P$4="加厚钢管",4,$P$4="Sch80",5),1)</f>
        <v>4.5</v>
      </c>
      <c r="Q15" s="162">
        <f t="shared" si="7"/>
        <v>18.17799165</v>
      </c>
      <c r="R15" s="200" t="str">
        <f t="shared" si="1"/>
        <v>OK!</v>
      </c>
      <c r="S15" s="201"/>
    </row>
    <row r="16" s="64" customFormat="1" ht="28" customHeight="1" spans="2:19">
      <c r="B16" s="115" t="s">
        <v>47</v>
      </c>
      <c r="C16" s="116">
        <f>0.9*(C15^2+E15^2-C15*E15)^0.5</f>
        <v>172.092474338653</v>
      </c>
      <c r="D16" s="117" t="s">
        <v>48</v>
      </c>
      <c r="E16" s="118" t="str">
        <f>IF(1.1*C16&lt;=E4,"0k!","NO!")</f>
        <v>0k!</v>
      </c>
      <c r="F16" s="65"/>
      <c r="G16" s="119">
        <v>200</v>
      </c>
      <c r="H16" s="120">
        <f>VLOOKUP(G16,管道规格!$B$5:$M$43,_xlfn.IFS($C$4="系列I",2,$C$4="系列II",3,$C$4="ASME",3),0)</f>
        <v>219.1</v>
      </c>
      <c r="I16" s="120">
        <f t="shared" si="2"/>
        <v>1.6</v>
      </c>
      <c r="J16" s="166">
        <f t="shared" si="3"/>
        <v>1.49803255813953</v>
      </c>
      <c r="K16" s="120">
        <f t="shared" si="4"/>
        <v>0</v>
      </c>
      <c r="L16" s="120">
        <v>2.5</v>
      </c>
      <c r="M16" s="166">
        <f t="shared" si="6"/>
        <v>0.499754069767442</v>
      </c>
      <c r="N16" s="167">
        <f t="shared" si="0"/>
        <v>4.49778662790698</v>
      </c>
      <c r="O16" s="168"/>
      <c r="P16" s="169">
        <f>VLOOKUP(G16,管道规格!R16:V27,_xlfn.IFS($P$4="最小壁厚",2,$P$4="普通钢管",3,$P$4="加厚钢管",4,$P$4="Sch80",5),1)</f>
        <v>6</v>
      </c>
      <c r="Q16" s="166">
        <f t="shared" si="7"/>
        <v>31.5321939</v>
      </c>
      <c r="R16" s="202" t="str">
        <f t="shared" si="1"/>
        <v>OK!</v>
      </c>
      <c r="S16" s="203"/>
    </row>
    <row r="17" s="64" customFormat="1" ht="8" customHeight="1" spans="6:14">
      <c r="F17" s="65"/>
      <c r="G17" s="65"/>
      <c r="M17" s="170"/>
      <c r="N17" s="170"/>
    </row>
    <row r="18" s="64" customFormat="1" ht="15" customHeight="1" spans="2:24">
      <c r="B18" s="121" t="s">
        <v>49</v>
      </c>
      <c r="C18" s="122"/>
      <c r="D18" s="122"/>
      <c r="E18" s="123"/>
      <c r="F18" s="124"/>
      <c r="G18" s="121" t="s">
        <v>50</v>
      </c>
      <c r="H18" s="122"/>
      <c r="I18" s="122"/>
      <c r="J18" s="122"/>
      <c r="K18" s="122"/>
      <c r="L18" s="122"/>
      <c r="M18" s="123"/>
      <c r="N18" s="171"/>
      <c r="O18" s="172" t="s">
        <v>51</v>
      </c>
      <c r="P18" s="173"/>
      <c r="Q18" s="173"/>
      <c r="R18" s="173"/>
      <c r="S18" s="204"/>
      <c r="T18" s="69"/>
      <c r="U18" s="69"/>
      <c r="V18" s="69"/>
      <c r="W18" s="69"/>
      <c r="X18" s="69"/>
    </row>
    <row r="19" s="64" customFormat="1" ht="15" customHeight="1" spans="2:24">
      <c r="B19" s="125" t="s">
        <v>52</v>
      </c>
      <c r="C19" s="126" t="s">
        <v>53</v>
      </c>
      <c r="D19" s="126"/>
      <c r="E19" s="127"/>
      <c r="F19" s="124"/>
      <c r="G19" s="125" t="s">
        <v>52</v>
      </c>
      <c r="H19" s="128"/>
      <c r="I19" s="174" t="s">
        <v>54</v>
      </c>
      <c r="J19" s="175"/>
      <c r="K19" s="176"/>
      <c r="L19" s="176"/>
      <c r="M19" s="177"/>
      <c r="N19" s="178"/>
      <c r="O19" s="179"/>
      <c r="P19" s="180"/>
      <c r="Q19" s="180"/>
      <c r="R19" s="180"/>
      <c r="S19" s="205"/>
      <c r="T19" s="69"/>
      <c r="U19" s="69"/>
      <c r="V19" s="69"/>
      <c r="W19" s="69"/>
      <c r="X19" s="69"/>
    </row>
    <row r="20" s="64" customFormat="1" ht="15" customHeight="1" spans="2:24">
      <c r="B20" s="125" t="s">
        <v>55</v>
      </c>
      <c r="C20" s="126" t="s">
        <v>56</v>
      </c>
      <c r="D20" s="126"/>
      <c r="E20" s="129"/>
      <c r="F20" s="124"/>
      <c r="G20" s="125" t="s">
        <v>55</v>
      </c>
      <c r="H20" s="128"/>
      <c r="I20" s="174" t="s">
        <v>56</v>
      </c>
      <c r="J20" s="174"/>
      <c r="K20" s="176"/>
      <c r="L20" s="176"/>
      <c r="M20" s="177"/>
      <c r="N20" s="178"/>
      <c r="O20" s="179"/>
      <c r="P20" s="180"/>
      <c r="Q20" s="180"/>
      <c r="R20" s="180"/>
      <c r="S20" s="205"/>
      <c r="T20" s="69"/>
      <c r="U20" s="69"/>
      <c r="V20" s="69"/>
      <c r="W20" s="69"/>
      <c r="X20" s="69"/>
    </row>
    <row r="21" s="64" customFormat="1" ht="15" customHeight="1" spans="2:24">
      <c r="B21" s="130"/>
      <c r="C21" s="131" t="s">
        <v>57</v>
      </c>
      <c r="D21" s="131"/>
      <c r="E21" s="129"/>
      <c r="F21" s="124"/>
      <c r="G21" s="130"/>
      <c r="H21" s="132"/>
      <c r="I21" s="181" t="s">
        <v>58</v>
      </c>
      <c r="J21" s="174"/>
      <c r="K21" s="176"/>
      <c r="L21" s="176"/>
      <c r="M21" s="177"/>
      <c r="N21" s="178"/>
      <c r="O21" s="179"/>
      <c r="P21" s="180"/>
      <c r="Q21" s="180"/>
      <c r="R21" s="180"/>
      <c r="S21" s="205"/>
      <c r="T21" s="69"/>
      <c r="U21" s="69"/>
      <c r="V21" s="69"/>
      <c r="W21" s="69"/>
      <c r="X21" s="69"/>
    </row>
    <row r="22" s="64" customFormat="1" ht="15" customHeight="1" spans="2:24">
      <c r="B22" s="130"/>
      <c r="C22" s="131" t="s">
        <v>59</v>
      </c>
      <c r="D22" s="131"/>
      <c r="E22" s="129"/>
      <c r="F22" s="124"/>
      <c r="G22" s="130"/>
      <c r="H22" s="132"/>
      <c r="I22" s="181" t="s">
        <v>59</v>
      </c>
      <c r="J22" s="174"/>
      <c r="K22" s="176"/>
      <c r="L22" s="176"/>
      <c r="M22" s="177"/>
      <c r="N22" s="178"/>
      <c r="O22" s="179"/>
      <c r="P22" s="180"/>
      <c r="Q22" s="180"/>
      <c r="R22" s="180"/>
      <c r="S22" s="205"/>
      <c r="T22" s="69"/>
      <c r="U22" s="69"/>
      <c r="V22" s="69"/>
      <c r="W22" s="69"/>
      <c r="X22" s="69"/>
    </row>
    <row r="23" s="64" customFormat="1" ht="15" customHeight="1" spans="2:24">
      <c r="B23" s="130"/>
      <c r="C23" s="133" t="s">
        <v>60</v>
      </c>
      <c r="D23" s="133"/>
      <c r="E23" s="134"/>
      <c r="F23" s="124"/>
      <c r="G23" s="130"/>
      <c r="H23" s="132"/>
      <c r="I23" s="176" t="s">
        <v>61</v>
      </c>
      <c r="J23" s="176"/>
      <c r="K23" s="176"/>
      <c r="L23" s="176"/>
      <c r="M23" s="134"/>
      <c r="N23" s="182"/>
      <c r="O23" s="179"/>
      <c r="P23" s="180"/>
      <c r="Q23" s="180"/>
      <c r="R23" s="180"/>
      <c r="S23" s="205"/>
      <c r="T23" s="69"/>
      <c r="U23" s="69"/>
      <c r="V23" s="69"/>
      <c r="W23" s="69"/>
      <c r="X23" s="69"/>
    </row>
    <row r="24" s="64" customFormat="1" ht="15" customHeight="1" spans="2:24">
      <c r="B24" s="130"/>
      <c r="C24" s="126" t="s">
        <v>62</v>
      </c>
      <c r="D24" s="126"/>
      <c r="E24" s="129"/>
      <c r="F24" s="124"/>
      <c r="G24" s="130"/>
      <c r="H24" s="132"/>
      <c r="I24" s="176"/>
      <c r="J24" s="176"/>
      <c r="K24" s="176"/>
      <c r="L24" s="176"/>
      <c r="M24" s="134"/>
      <c r="N24" s="182"/>
      <c r="O24" s="179"/>
      <c r="P24" s="180"/>
      <c r="Q24" s="180"/>
      <c r="R24" s="180"/>
      <c r="S24" s="205"/>
      <c r="T24" s="69"/>
      <c r="U24" s="69"/>
      <c r="V24" s="69"/>
      <c r="W24" s="69"/>
      <c r="X24" s="69"/>
    </row>
    <row r="25" s="64" customFormat="1" ht="15" customHeight="1" spans="2:24">
      <c r="B25" s="130"/>
      <c r="C25" s="135" t="s">
        <v>63</v>
      </c>
      <c r="D25" s="135"/>
      <c r="E25" s="136"/>
      <c r="F25" s="124"/>
      <c r="G25" s="130"/>
      <c r="H25" s="132"/>
      <c r="I25" s="183" t="s">
        <v>63</v>
      </c>
      <c r="J25" s="183"/>
      <c r="K25" s="183"/>
      <c r="L25" s="183"/>
      <c r="M25" s="136"/>
      <c r="N25" s="184"/>
      <c r="O25" s="179"/>
      <c r="P25" s="180"/>
      <c r="Q25" s="180"/>
      <c r="R25" s="180"/>
      <c r="S25" s="205"/>
      <c r="T25" s="69"/>
      <c r="U25" s="69"/>
      <c r="V25" s="69"/>
      <c r="W25" s="69"/>
      <c r="X25" s="69"/>
    </row>
    <row r="26" s="64" customFormat="1" ht="15" customHeight="1" spans="2:24">
      <c r="B26" s="137"/>
      <c r="C26" s="138"/>
      <c r="D26" s="138"/>
      <c r="E26" s="139"/>
      <c r="F26" s="124"/>
      <c r="G26" s="137"/>
      <c r="H26" s="140"/>
      <c r="I26" s="138"/>
      <c r="J26" s="138"/>
      <c r="K26" s="138"/>
      <c r="L26" s="138"/>
      <c r="M26" s="139"/>
      <c r="N26" s="184"/>
      <c r="O26" s="185"/>
      <c r="P26" s="186"/>
      <c r="Q26" s="186"/>
      <c r="R26" s="186"/>
      <c r="S26" s="206"/>
      <c r="T26" s="69"/>
      <c r="U26" s="69"/>
      <c r="V26" s="69"/>
      <c r="W26" s="69"/>
      <c r="X26" s="69"/>
    </row>
    <row r="27" s="64" customFormat="1" spans="6:24">
      <c r="F27" s="65"/>
      <c r="J27" s="69"/>
      <c r="K27" s="69"/>
      <c r="L27" s="69"/>
      <c r="M27" s="70"/>
      <c r="N27" s="70"/>
      <c r="O27" s="69"/>
      <c r="P27" s="69"/>
      <c r="Q27" s="69"/>
      <c r="R27" s="69"/>
      <c r="S27" s="69"/>
      <c r="T27" s="69"/>
      <c r="U27" s="69"/>
      <c r="V27" s="69"/>
      <c r="W27" s="69"/>
      <c r="X27" s="69"/>
    </row>
    <row r="28" s="64" customFormat="1" spans="2:24">
      <c r="B28" s="141"/>
      <c r="C28" s="141"/>
      <c r="D28" s="141"/>
      <c r="E28" s="67"/>
      <c r="F28" s="65"/>
      <c r="J28" s="69"/>
      <c r="K28" s="69"/>
      <c r="L28" s="69"/>
      <c r="M28" s="70"/>
      <c r="N28" s="70"/>
      <c r="O28" s="69"/>
      <c r="P28" s="69"/>
      <c r="Q28" s="69"/>
      <c r="R28" s="69"/>
      <c r="S28" s="69"/>
      <c r="T28" s="69"/>
      <c r="U28" s="69"/>
      <c r="V28" s="69"/>
      <c r="W28" s="69"/>
      <c r="X28" s="69"/>
    </row>
    <row r="29" s="64" customFormat="1" spans="2:24">
      <c r="B29" s="141"/>
      <c r="C29" s="141"/>
      <c r="D29" s="141"/>
      <c r="E29" s="67"/>
      <c r="F29" s="65"/>
      <c r="J29" s="69"/>
      <c r="K29" s="69"/>
      <c r="L29" s="69"/>
      <c r="M29" s="70"/>
      <c r="N29" s="70"/>
      <c r="O29" s="69"/>
      <c r="P29" s="69"/>
      <c r="Q29" s="69"/>
      <c r="R29" s="69"/>
      <c r="S29" s="69"/>
      <c r="T29" s="69"/>
      <c r="U29" s="69"/>
      <c r="V29" s="69"/>
      <c r="W29" s="69"/>
      <c r="X29" s="69"/>
    </row>
    <row r="30" s="64" customFormat="1" spans="2:24">
      <c r="B30" s="141"/>
      <c r="C30" s="141"/>
      <c r="D30" s="141"/>
      <c r="E30" s="67"/>
      <c r="F30" s="65"/>
      <c r="J30" s="69"/>
      <c r="K30" s="69"/>
      <c r="L30" s="69"/>
      <c r="M30" s="70"/>
      <c r="N30" s="70"/>
      <c r="O30" s="69"/>
      <c r="P30" s="69"/>
      <c r="Q30" s="69"/>
      <c r="R30" s="69"/>
      <c r="S30" s="69"/>
      <c r="T30" s="69"/>
      <c r="U30" s="69"/>
      <c r="V30" s="69"/>
      <c r="W30" s="69"/>
      <c r="X30" s="69"/>
    </row>
    <row r="31" s="64" customFormat="1" spans="2:24">
      <c r="B31" s="141"/>
      <c r="C31" s="141"/>
      <c r="D31" s="141"/>
      <c r="E31" s="67"/>
      <c r="F31" s="65"/>
      <c r="J31" s="69"/>
      <c r="K31" s="69"/>
      <c r="L31" s="69"/>
      <c r="M31" s="70"/>
      <c r="N31" s="70"/>
      <c r="O31" s="69"/>
      <c r="P31" s="69"/>
      <c r="Q31" s="69"/>
      <c r="R31" s="69"/>
      <c r="S31" s="69"/>
      <c r="T31" s="69"/>
      <c r="U31" s="69"/>
      <c r="V31" s="69"/>
      <c r="W31" s="69"/>
      <c r="X31" s="69"/>
    </row>
    <row r="32" s="64" customFormat="1" spans="2:24">
      <c r="B32" s="141"/>
      <c r="C32" s="141"/>
      <c r="D32" s="141"/>
      <c r="E32" s="67"/>
      <c r="F32" s="65"/>
      <c r="J32" s="69"/>
      <c r="K32" s="69"/>
      <c r="L32" s="69"/>
      <c r="M32" s="70"/>
      <c r="N32" s="70"/>
      <c r="O32" s="69"/>
      <c r="P32" s="69"/>
      <c r="Q32" s="69"/>
      <c r="R32" s="69"/>
      <c r="S32" s="69"/>
      <c r="T32" s="69"/>
      <c r="U32" s="69"/>
      <c r="V32" s="69"/>
      <c r="W32" s="69"/>
      <c r="X32" s="69"/>
    </row>
    <row r="33" s="64" customFormat="1" spans="2:24">
      <c r="B33" s="141"/>
      <c r="C33" s="141"/>
      <c r="D33" s="141"/>
      <c r="E33" s="67"/>
      <c r="F33" s="65"/>
      <c r="J33" s="69"/>
      <c r="K33" s="69"/>
      <c r="L33" s="69"/>
      <c r="M33" s="70"/>
      <c r="N33" s="70"/>
      <c r="O33" s="69"/>
      <c r="P33" s="69"/>
      <c r="Q33" s="69"/>
      <c r="R33" s="69"/>
      <c r="S33" s="69"/>
      <c r="T33" s="69"/>
      <c r="U33" s="69"/>
      <c r="V33" s="69"/>
      <c r="W33" s="69"/>
      <c r="X33" s="69"/>
    </row>
    <row r="34" s="64" customFormat="1" spans="2:24">
      <c r="B34" s="141"/>
      <c r="C34" s="141"/>
      <c r="D34" s="141"/>
      <c r="E34" s="67"/>
      <c r="F34" s="65"/>
      <c r="J34" s="69"/>
      <c r="K34" s="69"/>
      <c r="L34" s="69"/>
      <c r="M34" s="70"/>
      <c r="N34" s="70"/>
      <c r="O34" s="69"/>
      <c r="P34" s="69"/>
      <c r="Q34" s="69"/>
      <c r="R34" s="69"/>
      <c r="S34" s="69"/>
      <c r="T34" s="69"/>
      <c r="U34" s="69"/>
      <c r="V34" s="69"/>
      <c r="W34" s="69"/>
      <c r="X34" s="69"/>
    </row>
    <row r="35" s="64" customFormat="1" spans="2:24">
      <c r="B35" s="141"/>
      <c r="C35" s="141"/>
      <c r="D35" s="141"/>
      <c r="E35" s="67"/>
      <c r="F35" s="65"/>
      <c r="J35" s="69"/>
      <c r="K35" s="69"/>
      <c r="L35" s="69"/>
      <c r="M35" s="70"/>
      <c r="N35" s="70"/>
      <c r="O35" s="69"/>
      <c r="P35" s="69"/>
      <c r="Q35" s="69"/>
      <c r="R35" s="69"/>
      <c r="S35" s="69"/>
      <c r="T35" s="69"/>
      <c r="U35" s="69"/>
      <c r="V35" s="69"/>
      <c r="W35" s="69"/>
      <c r="X35" s="69"/>
    </row>
    <row r="36" s="64" customFormat="1" spans="2:24">
      <c r="B36" s="141"/>
      <c r="C36" s="141"/>
      <c r="D36" s="141"/>
      <c r="E36" s="67"/>
      <c r="F36" s="65"/>
      <c r="J36" s="69"/>
      <c r="K36" s="69"/>
      <c r="L36" s="69"/>
      <c r="M36" s="70"/>
      <c r="N36" s="70"/>
      <c r="O36" s="69"/>
      <c r="P36" s="69"/>
      <c r="Q36" s="69"/>
      <c r="R36" s="69"/>
      <c r="S36" s="69"/>
      <c r="T36" s="69"/>
      <c r="U36" s="69"/>
      <c r="V36" s="69"/>
      <c r="W36" s="69"/>
      <c r="X36" s="69"/>
    </row>
    <row r="37" s="64" customFormat="1" spans="2:24">
      <c r="B37" s="141"/>
      <c r="C37" s="141"/>
      <c r="D37" s="141"/>
      <c r="E37" s="67"/>
      <c r="F37" s="65"/>
      <c r="J37" s="69"/>
      <c r="K37" s="69"/>
      <c r="L37" s="69"/>
      <c r="M37" s="70"/>
      <c r="N37" s="70"/>
      <c r="O37" s="69"/>
      <c r="P37" s="69"/>
      <c r="Q37" s="69"/>
      <c r="R37" s="69"/>
      <c r="S37" s="69"/>
      <c r="T37" s="69"/>
      <c r="U37" s="69"/>
      <c r="V37" s="69"/>
      <c r="W37" s="69"/>
      <c r="X37" s="69"/>
    </row>
    <row r="38" s="64" customFormat="1" spans="2:24">
      <c r="B38" s="141"/>
      <c r="C38" s="141"/>
      <c r="D38" s="141"/>
      <c r="E38" s="67"/>
      <c r="F38" s="65"/>
      <c r="J38" s="69"/>
      <c r="K38" s="69"/>
      <c r="L38" s="69"/>
      <c r="M38" s="70"/>
      <c r="N38" s="70"/>
      <c r="O38" s="69"/>
      <c r="P38" s="69"/>
      <c r="Q38" s="69"/>
      <c r="R38" s="69"/>
      <c r="S38" s="69"/>
      <c r="T38" s="69"/>
      <c r="U38" s="69"/>
      <c r="V38" s="69"/>
      <c r="W38" s="69"/>
      <c r="X38" s="69"/>
    </row>
    <row r="39" s="64" customFormat="1" spans="2:24">
      <c r="B39" s="141"/>
      <c r="C39" s="141"/>
      <c r="D39" s="141"/>
      <c r="E39" s="67"/>
      <c r="F39" s="65"/>
      <c r="J39" s="69"/>
      <c r="K39" s="69"/>
      <c r="L39" s="69"/>
      <c r="M39" s="70"/>
      <c r="N39" s="70"/>
      <c r="O39" s="69"/>
      <c r="P39" s="69"/>
      <c r="Q39" s="69"/>
      <c r="R39" s="69"/>
      <c r="S39" s="69"/>
      <c r="T39" s="69"/>
      <c r="U39" s="69"/>
      <c r="V39" s="69"/>
      <c r="W39" s="69"/>
      <c r="X39" s="69"/>
    </row>
    <row r="40" s="64" customFormat="1" spans="2:24">
      <c r="B40" s="67"/>
      <c r="C40" s="67"/>
      <c r="D40" s="67"/>
      <c r="E40" s="67"/>
      <c r="F40" s="65"/>
      <c r="J40" s="69"/>
      <c r="K40" s="69"/>
      <c r="L40" s="69"/>
      <c r="M40" s="70"/>
      <c r="N40" s="70"/>
      <c r="O40" s="69"/>
      <c r="P40" s="69"/>
      <c r="Q40" s="69"/>
      <c r="R40" s="69"/>
      <c r="S40" s="69"/>
      <c r="T40" s="69"/>
      <c r="U40" s="69"/>
      <c r="V40" s="69"/>
      <c r="W40" s="69"/>
      <c r="X40" s="69"/>
    </row>
    <row r="41" s="64" customFormat="1" spans="6:24">
      <c r="F41" s="65"/>
      <c r="J41" s="69"/>
      <c r="K41" s="69"/>
      <c r="L41" s="69"/>
      <c r="M41" s="70"/>
      <c r="N41" s="70"/>
      <c r="O41" s="69"/>
      <c r="P41" s="69"/>
      <c r="Q41" s="69"/>
      <c r="R41" s="69"/>
      <c r="S41" s="69"/>
      <c r="T41" s="69"/>
      <c r="U41" s="69"/>
      <c r="V41" s="69"/>
      <c r="W41" s="69"/>
      <c r="X41" s="69"/>
    </row>
    <row r="42" s="64" customFormat="1" spans="6:24">
      <c r="F42" s="65"/>
      <c r="J42" s="69"/>
      <c r="K42" s="69"/>
      <c r="L42" s="69"/>
      <c r="M42" s="70"/>
      <c r="N42" s="70"/>
      <c r="O42" s="69"/>
      <c r="P42" s="69"/>
      <c r="Q42" s="69"/>
      <c r="R42" s="69"/>
      <c r="S42" s="69"/>
      <c r="T42" s="69"/>
      <c r="U42" s="69"/>
      <c r="V42" s="69"/>
      <c r="W42" s="69"/>
      <c r="X42" s="69"/>
    </row>
    <row r="43" s="64" customFormat="1" spans="6:24">
      <c r="F43" s="65"/>
      <c r="J43" s="69"/>
      <c r="K43" s="69"/>
      <c r="L43" s="69"/>
      <c r="M43" s="70"/>
      <c r="N43" s="70"/>
      <c r="O43" s="69"/>
      <c r="P43" s="69"/>
      <c r="Q43" s="69"/>
      <c r="R43" s="69"/>
      <c r="S43" s="69"/>
      <c r="T43" s="69"/>
      <c r="U43" s="69"/>
      <c r="V43" s="69"/>
      <c r="W43" s="69"/>
      <c r="X43" s="69"/>
    </row>
    <row r="44" s="64" customFormat="1" spans="6:24">
      <c r="F44" s="65"/>
      <c r="J44" s="69"/>
      <c r="K44" s="69"/>
      <c r="L44" s="69"/>
      <c r="M44" s="70"/>
      <c r="N44" s="70"/>
      <c r="O44" s="69"/>
      <c r="P44" s="69"/>
      <c r="Q44" s="69"/>
      <c r="R44" s="69"/>
      <c r="S44" s="69"/>
      <c r="T44" s="69"/>
      <c r="U44" s="69"/>
      <c r="V44" s="69"/>
      <c r="W44" s="69"/>
      <c r="X44" s="69"/>
    </row>
    <row r="45" s="64" customFormat="1" spans="6:24">
      <c r="F45" s="65"/>
      <c r="J45" s="69"/>
      <c r="K45" s="69"/>
      <c r="L45" s="69"/>
      <c r="M45" s="70"/>
      <c r="N45" s="70"/>
      <c r="O45" s="69"/>
      <c r="P45" s="69"/>
      <c r="Q45" s="69"/>
      <c r="R45" s="69"/>
      <c r="S45" s="69"/>
      <c r="T45" s="69"/>
      <c r="U45" s="69"/>
      <c r="V45" s="69"/>
      <c r="W45" s="69"/>
      <c r="X45" s="69"/>
    </row>
    <row r="46" s="64" customFormat="1" spans="6:24">
      <c r="F46" s="65"/>
      <c r="J46" s="69"/>
      <c r="K46" s="69"/>
      <c r="L46" s="69"/>
      <c r="M46" s="70"/>
      <c r="N46" s="70"/>
      <c r="O46" s="69"/>
      <c r="P46" s="69"/>
      <c r="Q46" s="69"/>
      <c r="R46" s="69"/>
      <c r="S46" s="69"/>
      <c r="T46" s="69"/>
      <c r="U46" s="69"/>
      <c r="V46" s="69"/>
      <c r="W46" s="69"/>
      <c r="X46" s="69"/>
    </row>
    <row r="47" s="64" customFormat="1" spans="6:24">
      <c r="F47" s="65"/>
      <c r="J47" s="69"/>
      <c r="K47" s="69"/>
      <c r="L47" s="69"/>
      <c r="M47" s="70"/>
      <c r="N47" s="70"/>
      <c r="O47" s="69"/>
      <c r="P47" s="69"/>
      <c r="Q47" s="69"/>
      <c r="R47" s="69"/>
      <c r="S47" s="69"/>
      <c r="T47" s="69"/>
      <c r="U47" s="69"/>
      <c r="V47" s="69"/>
      <c r="W47" s="69"/>
      <c r="X47" s="69"/>
    </row>
    <row r="48" s="64" customFormat="1" spans="6:24">
      <c r="F48" s="68"/>
      <c r="G48" s="66"/>
      <c r="J48" s="69"/>
      <c r="K48" s="69"/>
      <c r="L48" s="69"/>
      <c r="M48" s="70"/>
      <c r="N48" s="70"/>
      <c r="O48" s="69"/>
      <c r="P48" s="69"/>
      <c r="Q48" s="69"/>
      <c r="R48" s="69"/>
      <c r="S48" s="69"/>
      <c r="T48" s="69"/>
      <c r="U48" s="69"/>
      <c r="V48" s="69"/>
      <c r="W48" s="69"/>
      <c r="X48" s="69"/>
    </row>
    <row r="49" s="64" customFormat="1" spans="6:24">
      <c r="F49" s="65"/>
      <c r="G49" s="65"/>
      <c r="H49" s="65"/>
      <c r="J49" s="69"/>
      <c r="K49" s="69"/>
      <c r="L49" s="69"/>
      <c r="M49" s="70"/>
      <c r="N49" s="70"/>
      <c r="O49" s="69"/>
      <c r="P49" s="69"/>
      <c r="Q49" s="69"/>
      <c r="R49" s="69"/>
      <c r="S49" s="69"/>
      <c r="T49" s="69"/>
      <c r="U49" s="69"/>
      <c r="V49" s="69"/>
      <c r="W49" s="69"/>
      <c r="X49" s="69"/>
    </row>
    <row r="50" spans="2:8">
      <c r="B50" s="64"/>
      <c r="C50" s="64"/>
      <c r="D50" s="64"/>
      <c r="E50" s="64"/>
      <c r="F50" s="65"/>
      <c r="G50" s="65"/>
      <c r="H50" s="65"/>
    </row>
    <row r="51" s="65" customFormat="1" ht="15.4" customHeight="1" spans="2:24">
      <c r="B51" s="64"/>
      <c r="C51" s="64"/>
      <c r="D51" s="64"/>
      <c r="E51" s="64"/>
      <c r="J51" s="69"/>
      <c r="K51" s="69"/>
      <c r="L51" s="69"/>
      <c r="M51" s="70"/>
      <c r="N51" s="70"/>
      <c r="O51" s="69"/>
      <c r="P51" s="69"/>
      <c r="Q51" s="69"/>
      <c r="R51" s="69"/>
      <c r="S51" s="69"/>
      <c r="T51" s="69"/>
      <c r="U51" s="69"/>
      <c r="V51" s="69"/>
      <c r="W51" s="69"/>
      <c r="X51" s="69"/>
    </row>
    <row r="52" s="65" customFormat="1" ht="15.4" customHeight="1" spans="2:24">
      <c r="B52" s="64"/>
      <c r="C52" s="64"/>
      <c r="D52" s="64"/>
      <c r="E52" s="64"/>
      <c r="J52" s="187"/>
      <c r="K52" s="187"/>
      <c r="L52" s="187"/>
      <c r="M52" s="188"/>
      <c r="N52" s="188"/>
      <c r="O52" s="187"/>
      <c r="P52" s="187"/>
      <c r="Q52" s="187"/>
      <c r="R52" s="187"/>
      <c r="S52" s="187"/>
      <c r="T52" s="187"/>
      <c r="U52" s="187"/>
      <c r="V52" s="187"/>
      <c r="W52" s="187"/>
      <c r="X52" s="187"/>
    </row>
    <row r="53" s="65" customFormat="1" ht="15.4" customHeight="1" spans="2:24">
      <c r="B53" s="64"/>
      <c r="C53" s="67"/>
      <c r="D53" s="67"/>
      <c r="E53" s="67"/>
      <c r="J53" s="187"/>
      <c r="K53" s="187"/>
      <c r="L53" s="187"/>
      <c r="M53" s="188"/>
      <c r="N53" s="188"/>
      <c r="O53" s="187"/>
      <c r="P53" s="187"/>
      <c r="Q53" s="187"/>
      <c r="R53" s="187"/>
      <c r="S53" s="187"/>
      <c r="T53" s="187"/>
      <c r="U53" s="187"/>
      <c r="V53" s="187"/>
      <c r="W53" s="187"/>
      <c r="X53" s="187"/>
    </row>
    <row r="54" s="65" customFormat="1" ht="15.4" customHeight="1" spans="2:24">
      <c r="B54" s="64"/>
      <c r="C54" s="64"/>
      <c r="D54" s="64"/>
      <c r="E54" s="64"/>
      <c r="J54" s="187"/>
      <c r="K54" s="187"/>
      <c r="L54" s="187"/>
      <c r="M54" s="188"/>
      <c r="N54" s="188"/>
      <c r="O54" s="187"/>
      <c r="P54" s="187"/>
      <c r="Q54" s="187"/>
      <c r="R54" s="187"/>
      <c r="S54" s="187"/>
      <c r="T54" s="187"/>
      <c r="U54" s="187"/>
      <c r="V54" s="187"/>
      <c r="W54" s="187"/>
      <c r="X54" s="187"/>
    </row>
    <row r="55" s="65" customFormat="1" ht="15.4" customHeight="1" spans="2:24">
      <c r="B55" s="67"/>
      <c r="C55" s="64"/>
      <c r="D55" s="64"/>
      <c r="E55" s="64"/>
      <c r="J55" s="187"/>
      <c r="K55" s="187"/>
      <c r="L55" s="187"/>
      <c r="M55" s="188"/>
      <c r="N55" s="188"/>
      <c r="O55" s="187"/>
      <c r="P55" s="187"/>
      <c r="Q55" s="187"/>
      <c r="R55" s="187"/>
      <c r="S55" s="187"/>
      <c r="T55" s="187"/>
      <c r="U55" s="187"/>
      <c r="V55" s="187"/>
      <c r="W55" s="187"/>
      <c r="X55" s="187"/>
    </row>
    <row r="56" s="65" customFormat="1" ht="15.4" customHeight="1" spans="2:24">
      <c r="B56" s="64"/>
      <c r="C56" s="64"/>
      <c r="D56" s="64"/>
      <c r="E56" s="64"/>
      <c r="J56" s="187"/>
      <c r="K56" s="187"/>
      <c r="L56" s="187"/>
      <c r="M56" s="188"/>
      <c r="N56" s="188"/>
      <c r="O56" s="187"/>
      <c r="P56" s="187"/>
      <c r="Q56" s="187"/>
      <c r="R56" s="187"/>
      <c r="S56" s="187"/>
      <c r="T56" s="187"/>
      <c r="U56" s="187"/>
      <c r="V56" s="187"/>
      <c r="W56" s="187"/>
      <c r="X56" s="187"/>
    </row>
    <row r="57" s="65" customFormat="1" ht="15.4" customHeight="1" spans="2:24">
      <c r="B57" s="64"/>
      <c r="C57" s="64"/>
      <c r="D57" s="64"/>
      <c r="E57" s="64"/>
      <c r="J57" s="187"/>
      <c r="K57" s="187"/>
      <c r="L57" s="187"/>
      <c r="M57" s="188"/>
      <c r="N57" s="188"/>
      <c r="O57" s="187"/>
      <c r="P57" s="187"/>
      <c r="Q57" s="187"/>
      <c r="R57" s="187"/>
      <c r="S57" s="187"/>
      <c r="T57" s="187"/>
      <c r="U57" s="187"/>
      <c r="V57" s="187"/>
      <c r="W57" s="187"/>
      <c r="X57" s="187"/>
    </row>
    <row r="58" s="65" customFormat="1" ht="15.4" customHeight="1" spans="2:24">
      <c r="B58" s="64"/>
      <c r="C58" s="64"/>
      <c r="D58" s="64"/>
      <c r="E58" s="64"/>
      <c r="J58" s="187"/>
      <c r="K58" s="187"/>
      <c r="L58" s="187"/>
      <c r="M58" s="188"/>
      <c r="N58" s="188"/>
      <c r="O58" s="187"/>
      <c r="P58" s="187"/>
      <c r="Q58" s="187"/>
      <c r="R58" s="187"/>
      <c r="S58" s="187"/>
      <c r="T58" s="187"/>
      <c r="U58" s="187"/>
      <c r="V58" s="187"/>
      <c r="W58" s="187"/>
      <c r="X58" s="187"/>
    </row>
    <row r="59" s="65" customFormat="1" ht="15.4" customHeight="1" spans="2:24">
      <c r="B59" s="64"/>
      <c r="C59" s="64"/>
      <c r="D59" s="64"/>
      <c r="E59" s="64"/>
      <c r="J59" s="187"/>
      <c r="K59" s="187"/>
      <c r="L59" s="187"/>
      <c r="M59" s="188"/>
      <c r="N59" s="188"/>
      <c r="O59" s="187"/>
      <c r="P59" s="187"/>
      <c r="Q59" s="187"/>
      <c r="R59" s="187"/>
      <c r="S59" s="187"/>
      <c r="T59" s="187"/>
      <c r="U59" s="187"/>
      <c r="V59" s="187"/>
      <c r="W59" s="187"/>
      <c r="X59" s="187"/>
    </row>
    <row r="60" s="65" customFormat="1" ht="15.4" customHeight="1" spans="2:24">
      <c r="B60" s="64"/>
      <c r="C60" s="64"/>
      <c r="D60" s="64"/>
      <c r="E60" s="64"/>
      <c r="J60" s="187"/>
      <c r="K60" s="187"/>
      <c r="L60" s="187"/>
      <c r="M60" s="188"/>
      <c r="N60" s="188"/>
      <c r="O60" s="187"/>
      <c r="P60" s="187"/>
      <c r="Q60" s="187"/>
      <c r="R60" s="187"/>
      <c r="S60" s="187"/>
      <c r="T60" s="187"/>
      <c r="U60" s="187"/>
      <c r="V60" s="187"/>
      <c r="W60" s="187"/>
      <c r="X60" s="187"/>
    </row>
    <row r="61" s="65" customFormat="1" ht="15.4" customHeight="1" spans="2:24">
      <c r="B61" s="64"/>
      <c r="C61" s="64"/>
      <c r="D61" s="64"/>
      <c r="E61" s="64"/>
      <c r="J61" s="187"/>
      <c r="K61" s="187"/>
      <c r="L61" s="187"/>
      <c r="M61" s="188"/>
      <c r="N61" s="188"/>
      <c r="O61" s="187"/>
      <c r="P61" s="187"/>
      <c r="Q61" s="187"/>
      <c r="R61" s="187"/>
      <c r="S61" s="187"/>
      <c r="T61" s="187"/>
      <c r="U61" s="187"/>
      <c r="V61" s="187"/>
      <c r="W61" s="187"/>
      <c r="X61" s="187"/>
    </row>
    <row r="62" s="65" customFormat="1" ht="15.4" customHeight="1" spans="2:24">
      <c r="B62" s="64"/>
      <c r="C62" s="64"/>
      <c r="D62" s="64"/>
      <c r="E62" s="64"/>
      <c r="F62" s="68"/>
      <c r="G62" s="66"/>
      <c r="H62" s="64"/>
      <c r="J62" s="187"/>
      <c r="K62" s="187"/>
      <c r="L62" s="187"/>
      <c r="M62" s="188"/>
      <c r="N62" s="188"/>
      <c r="O62" s="187"/>
      <c r="P62" s="187"/>
      <c r="Q62" s="187"/>
      <c r="R62" s="187"/>
      <c r="S62" s="187"/>
      <c r="T62" s="187"/>
      <c r="U62" s="187"/>
      <c r="V62" s="187"/>
      <c r="W62" s="187"/>
      <c r="X62" s="187"/>
    </row>
    <row r="63" s="65" customFormat="1" ht="15.4" customHeight="1" spans="2:24">
      <c r="B63" s="64"/>
      <c r="C63" s="64"/>
      <c r="D63" s="64"/>
      <c r="E63" s="64"/>
      <c r="F63" s="68"/>
      <c r="G63" s="66"/>
      <c r="H63" s="64"/>
      <c r="J63" s="187"/>
      <c r="K63" s="187"/>
      <c r="L63" s="187"/>
      <c r="M63" s="188"/>
      <c r="N63" s="188"/>
      <c r="O63" s="187"/>
      <c r="P63" s="187"/>
      <c r="Q63" s="187"/>
      <c r="R63" s="187"/>
      <c r="S63" s="187"/>
      <c r="T63" s="187"/>
      <c r="U63" s="187"/>
      <c r="V63" s="187"/>
      <c r="W63" s="187"/>
      <c r="X63" s="187"/>
    </row>
    <row r="64" spans="2:24">
      <c r="B64" s="64"/>
      <c r="C64" s="64"/>
      <c r="D64" s="64"/>
      <c r="E64" s="64"/>
      <c r="J64" s="187"/>
      <c r="K64" s="187"/>
      <c r="L64" s="187"/>
      <c r="M64" s="188"/>
      <c r="N64" s="188"/>
      <c r="O64" s="187"/>
      <c r="P64" s="187"/>
      <c r="Q64" s="187"/>
      <c r="R64" s="187"/>
      <c r="S64" s="187"/>
      <c r="T64" s="187"/>
      <c r="U64" s="187"/>
      <c r="V64" s="187"/>
      <c r="W64" s="187"/>
      <c r="X64" s="187"/>
    </row>
    <row r="65" spans="2:5">
      <c r="B65" s="64"/>
      <c r="C65" s="64"/>
      <c r="D65" s="64"/>
      <c r="E65" s="64"/>
    </row>
    <row r="66" spans="2:5">
      <c r="B66" s="64"/>
      <c r="C66" s="64"/>
      <c r="D66" s="64"/>
      <c r="E66" s="64"/>
    </row>
    <row r="67" spans="2:2">
      <c r="B67" s="64"/>
    </row>
    <row r="68" spans="2:2">
      <c r="B68" s="64"/>
    </row>
  </sheetData>
  <mergeCells count="42">
    <mergeCell ref="B2:E2"/>
    <mergeCell ref="G2:S2"/>
    <mergeCell ref="N5:O5"/>
    <mergeCell ref="N6:O6"/>
    <mergeCell ref="N7:O7"/>
    <mergeCell ref="N8:O8"/>
    <mergeCell ref="N9:O9"/>
    <mergeCell ref="N10:O10"/>
    <mergeCell ref="N11:O11"/>
    <mergeCell ref="N12:O12"/>
    <mergeCell ref="B13:E13"/>
    <mergeCell ref="N13:O13"/>
    <mergeCell ref="N14:O14"/>
    <mergeCell ref="N15:O15"/>
    <mergeCell ref="N16:O16"/>
    <mergeCell ref="B18:E18"/>
    <mergeCell ref="G18:M18"/>
    <mergeCell ref="C19:D19"/>
    <mergeCell ref="G19:H19"/>
    <mergeCell ref="C20:D20"/>
    <mergeCell ref="G20:H20"/>
    <mergeCell ref="C21:D21"/>
    <mergeCell ref="C22:D22"/>
    <mergeCell ref="C23:E23"/>
    <mergeCell ref="C24:D24"/>
    <mergeCell ref="G3:G4"/>
    <mergeCell ref="H3:H4"/>
    <mergeCell ref="I3:I4"/>
    <mergeCell ref="J3:J4"/>
    <mergeCell ref="K3:K4"/>
    <mergeCell ref="L3:L4"/>
    <mergeCell ref="M3:M4"/>
    <mergeCell ref="Q3:Q4"/>
    <mergeCell ref="R3:R4"/>
    <mergeCell ref="S3:S4"/>
    <mergeCell ref="S5:S11"/>
    <mergeCell ref="S12:S16"/>
    <mergeCell ref="C25:E26"/>
    <mergeCell ref="I23:M24"/>
    <mergeCell ref="I25:M26"/>
    <mergeCell ref="N3:O4"/>
    <mergeCell ref="O18:S26"/>
  </mergeCells>
  <conditionalFormatting sqref="E8">
    <cfRule type="cellIs" dxfId="0" priority="1" operator="equal">
      <formula>"修改连接"</formula>
    </cfRule>
  </conditionalFormatting>
  <conditionalFormatting sqref="E16">
    <cfRule type="cellIs" dxfId="0" priority="2" operator="equal">
      <formula>"NO!"</formula>
    </cfRule>
  </conditionalFormatting>
  <conditionalFormatting sqref="R5:R16">
    <cfRule type="cellIs" dxfId="1" priority="3" stopIfTrue="1" operator="equal">
      <formula>"NO!"</formula>
    </cfRule>
  </conditionalFormatting>
  <dataValidations count="9">
    <dataValidation type="list" allowBlank="1" showInputMessage="1" showErrorMessage="1" sqref="C3">
      <formula1>"GB50332,GB/T20801"</formula1>
    </dataValidation>
    <dataValidation type="list" allowBlank="1" showInputMessage="1" showErrorMessage="1" sqref="C4">
      <formula1>"系列I,系列II,ASME"</formula1>
    </dataValidation>
    <dataValidation type="list" allowBlank="1" showInputMessage="1" showErrorMessage="1" sqref="C9">
      <formula1>"螺纹,卡箍,焊接"</formula1>
    </dataValidation>
    <dataValidation type="list" allowBlank="1" showInputMessage="1" showErrorMessage="1" sqref="P4">
      <formula1>管道规格!$S$4:$V$4</formula1>
    </dataValidation>
    <dataValidation type="list" allowBlank="1" showInputMessage="1" showErrorMessage="1" sqref="C5">
      <formula1>管道规格!$B$5:$B$18</formula1>
    </dataValidation>
    <dataValidation type="list" allowBlank="1" showInputMessage="1" showErrorMessage="1" sqref="C7">
      <formula1>钢管性能参数!$B$5:$B$18</formula1>
    </dataValidation>
    <dataValidation type="list" allowBlank="1" showInputMessage="1" showErrorMessage="1" sqref="E28 E29">
      <formula1>[1]数据库!#REF!</formula1>
    </dataValidation>
    <dataValidation type="list" allowBlank="1" showInputMessage="1" showErrorMessage="1" sqref="C8">
      <formula1>"螺旋焊接,直缝焊接,无缝"</formula1>
    </dataValidation>
    <dataValidation type="list" allowBlank="1" showInputMessage="1" showErrorMessage="1" sqref="C10">
      <formula1>"不腐蚀,微腐蚀,单面腐蚀,双面腐蚀"</formula1>
    </dataValidation>
  </dataValidations>
  <pageMargins left="0.75" right="0.75" top="1" bottom="1" header="0.5" footer="0.5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T57"/>
  <sheetViews>
    <sheetView workbookViewId="0">
      <selection activeCell="H8" sqref="H8"/>
    </sheetView>
  </sheetViews>
  <sheetFormatPr defaultColWidth="9" defaultRowHeight="14.25"/>
  <cols>
    <col min="1" max="1" width="4.625" style="24" customWidth="1"/>
    <col min="2" max="2" width="5.25" style="24" customWidth="1"/>
    <col min="3" max="3" width="8" style="25" customWidth="1"/>
    <col min="4" max="4" width="7" style="25" customWidth="1"/>
    <col min="5" max="5" width="8" style="24" customWidth="1"/>
    <col min="6" max="6" width="6.5" style="26" customWidth="1"/>
    <col min="7" max="8" width="7" style="26" customWidth="1"/>
    <col min="9" max="9" width="6.625" style="27" customWidth="1"/>
    <col min="10" max="10" width="6.875" style="27" customWidth="1"/>
    <col min="11" max="11" width="5.875" style="24" customWidth="1"/>
    <col min="12" max="12" width="6.25" style="24" customWidth="1"/>
    <col min="13" max="13" width="5.5" style="24" customWidth="1"/>
    <col min="14" max="14" width="5.75" style="24" customWidth="1"/>
    <col min="15" max="15" width="5.75" style="26" customWidth="1"/>
    <col min="16" max="16" width="6.125" style="26" customWidth="1"/>
    <col min="17" max="22" width="6.375" style="24" customWidth="1"/>
    <col min="23" max="23" width="7.375" style="24" customWidth="1"/>
    <col min="24" max="24" width="9" style="28"/>
    <col min="25" max="16374" width="9" style="24"/>
    <col min="16375" max="16384" width="9" style="29"/>
  </cols>
  <sheetData>
    <row r="1" spans="1:23">
      <c r="A1" s="30"/>
      <c r="B1" s="30"/>
      <c r="C1" s="31"/>
      <c r="D1" s="31"/>
      <c r="E1" s="30"/>
      <c r="F1" s="32"/>
      <c r="G1" s="32"/>
      <c r="H1" s="32"/>
      <c r="I1" s="42"/>
      <c r="J1" s="42"/>
      <c r="K1" s="30"/>
      <c r="L1" s="30"/>
      <c r="M1" s="30"/>
      <c r="N1" s="30"/>
      <c r="O1" s="32"/>
      <c r="P1" s="32"/>
      <c r="Q1" s="30"/>
      <c r="R1" s="30"/>
      <c r="S1" s="30"/>
      <c r="T1" s="30"/>
      <c r="U1" s="30"/>
      <c r="V1" s="30"/>
      <c r="W1" s="30"/>
    </row>
    <row r="2" spans="1:23">
      <c r="A2" s="30"/>
      <c r="B2" s="30">
        <v>1</v>
      </c>
      <c r="C2" s="30">
        <v>2</v>
      </c>
      <c r="D2" s="30">
        <v>3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</v>
      </c>
      <c r="L2" s="30">
        <v>2</v>
      </c>
      <c r="M2" s="30">
        <v>3</v>
      </c>
      <c r="N2" s="30">
        <v>4</v>
      </c>
      <c r="O2" s="30">
        <v>5</v>
      </c>
      <c r="P2" s="30"/>
      <c r="Q2" s="30"/>
      <c r="R2" s="30">
        <v>1</v>
      </c>
      <c r="S2" s="30">
        <v>2</v>
      </c>
      <c r="T2" s="30">
        <v>3</v>
      </c>
      <c r="U2" s="30">
        <v>4</v>
      </c>
      <c r="V2" s="30">
        <v>5</v>
      </c>
      <c r="W2" s="30"/>
    </row>
    <row r="3" s="23" customFormat="1" ht="45" customHeight="1" spans="1:23">
      <c r="A3" s="33" t="s">
        <v>64</v>
      </c>
      <c r="B3" s="33" t="s">
        <v>65</v>
      </c>
      <c r="C3" s="34" t="s">
        <v>66</v>
      </c>
      <c r="D3" s="34" t="s">
        <v>66</v>
      </c>
      <c r="E3" s="34" t="s">
        <v>66</v>
      </c>
      <c r="F3" s="34" t="s">
        <v>67</v>
      </c>
      <c r="G3" s="34" t="s">
        <v>66</v>
      </c>
      <c r="H3" s="34" t="s">
        <v>66</v>
      </c>
      <c r="I3" s="43" t="s">
        <v>66</v>
      </c>
      <c r="J3" s="43" t="s">
        <v>66</v>
      </c>
      <c r="K3" s="44" t="s">
        <v>65</v>
      </c>
      <c r="L3" s="44" t="s">
        <v>67</v>
      </c>
      <c r="M3" s="44" t="s">
        <v>68</v>
      </c>
      <c r="N3" s="44" t="s">
        <v>69</v>
      </c>
      <c r="O3" s="45" t="s">
        <v>66</v>
      </c>
      <c r="P3" s="46" t="s">
        <v>70</v>
      </c>
      <c r="Q3" s="46" t="s">
        <v>70</v>
      </c>
      <c r="R3" s="53" t="s">
        <v>65</v>
      </c>
      <c r="S3" s="53" t="s">
        <v>71</v>
      </c>
      <c r="T3" s="53"/>
      <c r="U3" s="53"/>
      <c r="V3" s="53" t="s">
        <v>72</v>
      </c>
      <c r="W3" s="54"/>
    </row>
    <row r="4" s="24" customFormat="1" ht="55" customHeight="1" spans="1:23">
      <c r="A4" s="33"/>
      <c r="B4" s="33"/>
      <c r="C4" s="33" t="s">
        <v>73</v>
      </c>
      <c r="D4" s="33" t="s">
        <v>74</v>
      </c>
      <c r="E4" s="33" t="s">
        <v>75</v>
      </c>
      <c r="F4" s="33" t="s">
        <v>76</v>
      </c>
      <c r="G4" s="35" t="s">
        <v>77</v>
      </c>
      <c r="H4" s="35" t="s">
        <v>78</v>
      </c>
      <c r="I4" s="47" t="s">
        <v>79</v>
      </c>
      <c r="J4" s="47" t="s">
        <v>80</v>
      </c>
      <c r="K4" s="44"/>
      <c r="L4" s="46" t="s">
        <v>81</v>
      </c>
      <c r="M4" s="46" t="s">
        <v>81</v>
      </c>
      <c r="N4" s="46" t="s">
        <v>81</v>
      </c>
      <c r="O4" s="46" t="s">
        <v>82</v>
      </c>
      <c r="P4" s="46" t="s">
        <v>83</v>
      </c>
      <c r="Q4" s="46" t="s">
        <v>84</v>
      </c>
      <c r="R4" s="53"/>
      <c r="S4" s="53" t="s">
        <v>85</v>
      </c>
      <c r="T4" s="53" t="s">
        <v>19</v>
      </c>
      <c r="U4" s="53" t="s">
        <v>86</v>
      </c>
      <c r="V4" s="53" t="s">
        <v>87</v>
      </c>
      <c r="W4" s="33" t="s">
        <v>66</v>
      </c>
    </row>
    <row r="5" s="24" customFormat="1" ht="15" customHeight="1" spans="1:23">
      <c r="A5" s="30">
        <v>1</v>
      </c>
      <c r="B5" s="36">
        <v>15</v>
      </c>
      <c r="C5" s="31">
        <v>21.3</v>
      </c>
      <c r="D5" s="31">
        <v>18</v>
      </c>
      <c r="E5" s="31">
        <v>21.3</v>
      </c>
      <c r="F5" s="30" t="s">
        <v>88</v>
      </c>
      <c r="G5" s="30">
        <v>1.162</v>
      </c>
      <c r="H5" s="30" t="s">
        <v>89</v>
      </c>
      <c r="I5" s="48">
        <v>2.8</v>
      </c>
      <c r="J5" s="48">
        <v>3.5</v>
      </c>
      <c r="K5" s="49">
        <v>15</v>
      </c>
      <c r="L5" s="30" t="s">
        <v>88</v>
      </c>
      <c r="M5" s="30" t="s">
        <v>88</v>
      </c>
      <c r="N5" s="30" t="s">
        <v>88</v>
      </c>
      <c r="O5" s="30">
        <f>D5-I5*2</f>
        <v>12.4</v>
      </c>
      <c r="P5" s="30" t="s">
        <v>88</v>
      </c>
      <c r="Q5" s="30" t="s">
        <v>88</v>
      </c>
      <c r="R5" s="55">
        <v>15</v>
      </c>
      <c r="S5" s="56">
        <v>2.2</v>
      </c>
      <c r="T5" s="57">
        <v>2.8</v>
      </c>
      <c r="U5" s="57">
        <v>3.5</v>
      </c>
      <c r="V5" s="56">
        <v>3.73</v>
      </c>
      <c r="W5" s="30" t="s">
        <v>17</v>
      </c>
    </row>
    <row r="6" s="24" customFormat="1" ht="15" customHeight="1" spans="1:23">
      <c r="A6" s="30">
        <v>2</v>
      </c>
      <c r="B6" s="36">
        <v>20</v>
      </c>
      <c r="C6" s="31">
        <v>26.9</v>
      </c>
      <c r="D6" s="31">
        <v>25</v>
      </c>
      <c r="E6" s="31">
        <v>26.7</v>
      </c>
      <c r="F6" s="30" t="s">
        <v>88</v>
      </c>
      <c r="G6" s="30">
        <f t="shared" ref="G6:G15" si="0">G5</f>
        <v>1.162</v>
      </c>
      <c r="H6" s="31">
        <v>1.5</v>
      </c>
      <c r="I6" s="42">
        <v>2.8</v>
      </c>
      <c r="J6" s="42">
        <v>3.5</v>
      </c>
      <c r="K6" s="49">
        <v>20</v>
      </c>
      <c r="L6" s="30" t="s">
        <v>88</v>
      </c>
      <c r="M6" s="30" t="s">
        <v>88</v>
      </c>
      <c r="N6" s="30" t="s">
        <v>88</v>
      </c>
      <c r="O6" s="30">
        <f t="shared" ref="O6:O16" si="1">D6-I6*2</f>
        <v>19.4</v>
      </c>
      <c r="P6" s="30" t="s">
        <v>88</v>
      </c>
      <c r="Q6" s="30" t="s">
        <v>88</v>
      </c>
      <c r="R6" s="55">
        <v>20</v>
      </c>
      <c r="S6" s="56">
        <v>2.2</v>
      </c>
      <c r="T6" s="57">
        <v>2.8</v>
      </c>
      <c r="U6" s="57">
        <v>3.5</v>
      </c>
      <c r="V6" s="56">
        <v>3.91</v>
      </c>
      <c r="W6" s="30" t="s">
        <v>90</v>
      </c>
    </row>
    <row r="7" s="24" customFormat="1" ht="15" customHeight="1" spans="1:23">
      <c r="A7" s="30">
        <v>3</v>
      </c>
      <c r="B7" s="36">
        <v>25</v>
      </c>
      <c r="C7" s="31">
        <v>33.7</v>
      </c>
      <c r="D7" s="31">
        <v>32</v>
      </c>
      <c r="E7" s="31">
        <v>33.4</v>
      </c>
      <c r="F7" s="30" t="s">
        <v>88</v>
      </c>
      <c r="G7" s="30">
        <v>1.479</v>
      </c>
      <c r="H7" s="31">
        <v>1.8</v>
      </c>
      <c r="I7" s="48">
        <v>3.2</v>
      </c>
      <c r="J7" s="48">
        <v>4</v>
      </c>
      <c r="K7" s="49">
        <v>25</v>
      </c>
      <c r="L7" s="30" t="s">
        <v>88</v>
      </c>
      <c r="M7" s="30" t="s">
        <v>88</v>
      </c>
      <c r="N7" s="30" t="s">
        <v>88</v>
      </c>
      <c r="O7" s="30">
        <f t="shared" si="1"/>
        <v>25.6</v>
      </c>
      <c r="P7" s="30" t="s">
        <v>88</v>
      </c>
      <c r="Q7" s="30" t="s">
        <v>88</v>
      </c>
      <c r="R7" s="55">
        <v>25</v>
      </c>
      <c r="S7" s="56">
        <v>2.5</v>
      </c>
      <c r="T7" s="57">
        <v>3.2</v>
      </c>
      <c r="U7" s="57">
        <v>4</v>
      </c>
      <c r="V7" s="56">
        <v>4.55</v>
      </c>
      <c r="W7" s="30" t="s">
        <v>72</v>
      </c>
    </row>
    <row r="8" s="24" customFormat="1" ht="15" customHeight="1" spans="1:23">
      <c r="A8" s="30">
        <v>4</v>
      </c>
      <c r="B8" s="36">
        <v>32</v>
      </c>
      <c r="C8" s="31">
        <v>42.4</v>
      </c>
      <c r="D8" s="31">
        <v>38</v>
      </c>
      <c r="E8" s="31">
        <v>42.2</v>
      </c>
      <c r="F8" s="30" t="s">
        <v>88</v>
      </c>
      <c r="G8" s="30">
        <f t="shared" si="0"/>
        <v>1.479</v>
      </c>
      <c r="H8" s="31">
        <v>1.8</v>
      </c>
      <c r="I8" s="48">
        <v>3.5</v>
      </c>
      <c r="J8" s="48">
        <v>4</v>
      </c>
      <c r="K8" s="49">
        <v>32</v>
      </c>
      <c r="L8" s="30" t="s">
        <v>88</v>
      </c>
      <c r="M8" s="30" t="s">
        <v>88</v>
      </c>
      <c r="N8" s="30" t="s">
        <v>88</v>
      </c>
      <c r="O8" s="30">
        <f t="shared" si="1"/>
        <v>31</v>
      </c>
      <c r="P8" s="30" t="s">
        <v>88</v>
      </c>
      <c r="Q8" s="30" t="s">
        <v>88</v>
      </c>
      <c r="R8" s="55">
        <v>32</v>
      </c>
      <c r="S8" s="56">
        <v>2.5</v>
      </c>
      <c r="T8" s="57">
        <v>3.5</v>
      </c>
      <c r="U8" s="57">
        <v>4</v>
      </c>
      <c r="V8" s="56">
        <v>4.85</v>
      </c>
      <c r="W8" s="30"/>
    </row>
    <row r="9" s="24" customFormat="1" ht="15" customHeight="1" spans="1:23">
      <c r="A9" s="30">
        <v>5</v>
      </c>
      <c r="B9" s="36">
        <v>40</v>
      </c>
      <c r="C9" s="31">
        <v>48.3</v>
      </c>
      <c r="D9" s="31">
        <v>45</v>
      </c>
      <c r="E9" s="31">
        <v>48.3</v>
      </c>
      <c r="F9" s="30" t="s">
        <v>88</v>
      </c>
      <c r="G9" s="30">
        <f t="shared" si="0"/>
        <v>1.479</v>
      </c>
      <c r="H9" s="30">
        <v>1.8</v>
      </c>
      <c r="I9" s="48">
        <v>3.5</v>
      </c>
      <c r="J9" s="48">
        <v>4.5</v>
      </c>
      <c r="K9" s="49">
        <v>40</v>
      </c>
      <c r="L9" s="30" t="s">
        <v>88</v>
      </c>
      <c r="M9" s="30" t="s">
        <v>88</v>
      </c>
      <c r="N9" s="30" t="s">
        <v>88</v>
      </c>
      <c r="O9" s="30">
        <f t="shared" si="1"/>
        <v>38</v>
      </c>
      <c r="P9" s="30" t="s">
        <v>88</v>
      </c>
      <c r="Q9" s="30" t="s">
        <v>88</v>
      </c>
      <c r="R9" s="55">
        <v>40</v>
      </c>
      <c r="S9" s="56">
        <v>2.75</v>
      </c>
      <c r="T9" s="57">
        <v>3.5</v>
      </c>
      <c r="U9" s="57">
        <v>4.5</v>
      </c>
      <c r="V9" s="56">
        <v>5.08</v>
      </c>
      <c r="W9" s="30"/>
    </row>
    <row r="10" s="24" customFormat="1" ht="15" customHeight="1" spans="1:23">
      <c r="A10" s="30">
        <v>6</v>
      </c>
      <c r="B10" s="37">
        <v>50</v>
      </c>
      <c r="C10" s="31">
        <v>60.3</v>
      </c>
      <c r="D10" s="31">
        <v>57</v>
      </c>
      <c r="E10" s="31">
        <v>60.3</v>
      </c>
      <c r="F10" s="38" t="s">
        <v>91</v>
      </c>
      <c r="G10" s="30">
        <f t="shared" si="0"/>
        <v>1.479</v>
      </c>
      <c r="H10" s="30">
        <v>2.2</v>
      </c>
      <c r="I10" s="42">
        <v>3.8</v>
      </c>
      <c r="J10" s="42">
        <v>4.5</v>
      </c>
      <c r="K10" s="50">
        <v>50</v>
      </c>
      <c r="L10" s="30" t="s">
        <v>88</v>
      </c>
      <c r="M10" s="30" t="s">
        <v>88</v>
      </c>
      <c r="N10" s="30">
        <v>46</v>
      </c>
      <c r="O10" s="30">
        <f t="shared" si="1"/>
        <v>49.4</v>
      </c>
      <c r="P10" s="30">
        <f>F10-2*Q10</f>
        <v>56.6</v>
      </c>
      <c r="Q10" s="58" t="s">
        <v>92</v>
      </c>
      <c r="R10" s="53">
        <v>50</v>
      </c>
      <c r="S10" s="59">
        <v>3</v>
      </c>
      <c r="T10" s="60">
        <v>3.8</v>
      </c>
      <c r="U10" s="60">
        <v>4.5</v>
      </c>
      <c r="V10" s="59">
        <v>5.54</v>
      </c>
      <c r="W10" s="30"/>
    </row>
    <row r="11" s="24" customFormat="1" ht="15" customHeight="1" spans="1:23">
      <c r="A11" s="30">
        <v>7</v>
      </c>
      <c r="B11" s="37">
        <v>65</v>
      </c>
      <c r="C11" s="31">
        <v>73</v>
      </c>
      <c r="D11" s="30">
        <v>76</v>
      </c>
      <c r="E11" s="31">
        <v>73</v>
      </c>
      <c r="F11" s="38" t="s">
        <v>93</v>
      </c>
      <c r="G11" s="30">
        <f t="shared" si="0"/>
        <v>1.479</v>
      </c>
      <c r="H11" s="30">
        <v>2.2</v>
      </c>
      <c r="I11" s="42">
        <v>4</v>
      </c>
      <c r="J11" s="42">
        <v>4.5</v>
      </c>
      <c r="K11" s="50">
        <v>65</v>
      </c>
      <c r="L11" s="30" t="s">
        <v>88</v>
      </c>
      <c r="M11" s="30" t="s">
        <v>88</v>
      </c>
      <c r="N11" s="30">
        <v>70.4</v>
      </c>
      <c r="O11" s="30">
        <f t="shared" si="1"/>
        <v>68</v>
      </c>
      <c r="P11" s="30">
        <f t="shared" ref="P11:P26" si="2">F11-2*Q11</f>
        <v>72.6</v>
      </c>
      <c r="Q11" s="58" t="s">
        <v>92</v>
      </c>
      <c r="R11" s="53">
        <v>65</v>
      </c>
      <c r="S11" s="59">
        <v>3</v>
      </c>
      <c r="T11" s="60">
        <v>4</v>
      </c>
      <c r="U11" s="60">
        <v>4.5</v>
      </c>
      <c r="V11" s="59">
        <v>7.01</v>
      </c>
      <c r="W11" s="30"/>
    </row>
    <row r="12" s="24" customFormat="1" ht="15" customHeight="1" spans="1:23">
      <c r="A12" s="30">
        <v>8</v>
      </c>
      <c r="B12" s="37">
        <v>80</v>
      </c>
      <c r="C12" s="31">
        <v>88.9</v>
      </c>
      <c r="D12" s="31">
        <v>89</v>
      </c>
      <c r="E12" s="31">
        <v>88.9</v>
      </c>
      <c r="F12" s="38" t="s">
        <v>94</v>
      </c>
      <c r="G12" s="30">
        <f t="shared" si="0"/>
        <v>1.479</v>
      </c>
      <c r="H12" s="30">
        <v>2.2</v>
      </c>
      <c r="I12" s="42">
        <v>4</v>
      </c>
      <c r="J12" s="42">
        <v>5</v>
      </c>
      <c r="K12" s="50">
        <v>80</v>
      </c>
      <c r="L12" s="51">
        <v>90</v>
      </c>
      <c r="M12" s="30" t="s">
        <v>88</v>
      </c>
      <c r="N12" s="30">
        <v>71.4</v>
      </c>
      <c r="O12" s="30">
        <f t="shared" si="1"/>
        <v>81</v>
      </c>
      <c r="P12" s="30">
        <f t="shared" si="2"/>
        <v>88.6</v>
      </c>
      <c r="Q12" s="58" t="s">
        <v>92</v>
      </c>
      <c r="R12" s="53">
        <v>80</v>
      </c>
      <c r="S12" s="59">
        <v>3.25</v>
      </c>
      <c r="T12" s="61">
        <v>4</v>
      </c>
      <c r="U12" s="61">
        <v>5</v>
      </c>
      <c r="V12" s="59">
        <v>7.62</v>
      </c>
      <c r="W12" s="30"/>
    </row>
    <row r="13" s="24" customFormat="1" ht="15" customHeight="1" spans="1:23">
      <c r="A13" s="30">
        <v>9</v>
      </c>
      <c r="B13" s="37">
        <v>100</v>
      </c>
      <c r="C13" s="31">
        <v>114.3</v>
      </c>
      <c r="D13" s="31">
        <v>108</v>
      </c>
      <c r="E13" s="31">
        <v>114.3</v>
      </c>
      <c r="F13" s="38" t="s">
        <v>95</v>
      </c>
      <c r="G13" s="30">
        <f t="shared" si="0"/>
        <v>1.479</v>
      </c>
      <c r="H13" s="30">
        <f t="shared" ref="H13:H15" si="3">H12</f>
        <v>2.2</v>
      </c>
      <c r="I13" s="42">
        <v>4</v>
      </c>
      <c r="J13" s="42">
        <v>5</v>
      </c>
      <c r="K13" s="50">
        <v>100</v>
      </c>
      <c r="L13" s="51">
        <v>110</v>
      </c>
      <c r="M13" s="30">
        <v>100</v>
      </c>
      <c r="N13" s="30">
        <v>95</v>
      </c>
      <c r="O13" s="30">
        <f t="shared" si="1"/>
        <v>100</v>
      </c>
      <c r="P13" s="30">
        <f t="shared" si="2"/>
        <v>108.6</v>
      </c>
      <c r="Q13" s="58" t="s">
        <v>92</v>
      </c>
      <c r="R13" s="53">
        <v>100</v>
      </c>
      <c r="S13" s="59">
        <v>3.25</v>
      </c>
      <c r="T13" s="61">
        <v>4</v>
      </c>
      <c r="U13" s="61">
        <v>5</v>
      </c>
      <c r="V13" s="59">
        <v>8.56</v>
      </c>
      <c r="W13" s="30"/>
    </row>
    <row r="14" s="24" customFormat="1" ht="15" customHeight="1" spans="1:23">
      <c r="A14" s="30">
        <v>10</v>
      </c>
      <c r="B14" s="37">
        <v>125</v>
      </c>
      <c r="C14" s="31">
        <v>141.3</v>
      </c>
      <c r="D14" s="31">
        <v>133</v>
      </c>
      <c r="E14" s="31">
        <v>141.3</v>
      </c>
      <c r="F14" s="38" t="s">
        <v>96</v>
      </c>
      <c r="G14" s="30">
        <f t="shared" si="0"/>
        <v>1.479</v>
      </c>
      <c r="H14" s="30">
        <f t="shared" si="3"/>
        <v>2.2</v>
      </c>
      <c r="I14" s="42">
        <v>4</v>
      </c>
      <c r="J14" s="42">
        <v>5.5</v>
      </c>
      <c r="K14" s="50">
        <v>125</v>
      </c>
      <c r="L14" s="51">
        <v>136</v>
      </c>
      <c r="M14" s="30" t="s">
        <v>88</v>
      </c>
      <c r="N14" s="30">
        <v>120</v>
      </c>
      <c r="O14" s="30">
        <f t="shared" si="1"/>
        <v>125</v>
      </c>
      <c r="P14" s="30">
        <f t="shared" si="2"/>
        <v>134.6</v>
      </c>
      <c r="Q14" s="58" t="s">
        <v>92</v>
      </c>
      <c r="R14" s="53">
        <v>125</v>
      </c>
      <c r="S14" s="59">
        <v>3.5</v>
      </c>
      <c r="T14" s="61">
        <v>4</v>
      </c>
      <c r="U14" s="61">
        <v>5.5</v>
      </c>
      <c r="V14" s="59">
        <v>9.53</v>
      </c>
      <c r="W14" s="30"/>
    </row>
    <row r="15" s="24" customFormat="1" ht="15" customHeight="1" spans="1:23">
      <c r="A15" s="30">
        <v>11</v>
      </c>
      <c r="B15" s="37">
        <v>150</v>
      </c>
      <c r="C15" s="31">
        <v>168.3</v>
      </c>
      <c r="D15" s="31">
        <v>159</v>
      </c>
      <c r="E15" s="31">
        <v>168.3</v>
      </c>
      <c r="F15" s="38" t="s">
        <v>97</v>
      </c>
      <c r="G15" s="30">
        <f t="shared" si="0"/>
        <v>1.479</v>
      </c>
      <c r="H15" s="30">
        <f t="shared" si="3"/>
        <v>2.2</v>
      </c>
      <c r="I15" s="42">
        <v>4.5</v>
      </c>
      <c r="J15" s="42">
        <v>6</v>
      </c>
      <c r="K15" s="50">
        <v>150</v>
      </c>
      <c r="L15" s="51">
        <v>162</v>
      </c>
      <c r="M15" s="30">
        <v>150</v>
      </c>
      <c r="N15" s="30">
        <v>145</v>
      </c>
      <c r="O15" s="30">
        <f t="shared" si="1"/>
        <v>150</v>
      </c>
      <c r="P15" s="30">
        <f t="shared" si="2"/>
        <v>160.6</v>
      </c>
      <c r="Q15" s="58" t="s">
        <v>92</v>
      </c>
      <c r="R15" s="53">
        <v>150</v>
      </c>
      <c r="S15" s="59">
        <v>3.5</v>
      </c>
      <c r="T15" s="61">
        <v>4.5</v>
      </c>
      <c r="U15" s="61">
        <v>6</v>
      </c>
      <c r="V15" s="59">
        <v>10.97</v>
      </c>
      <c r="W15" s="30"/>
    </row>
    <row r="16" s="24" customFormat="1" ht="15" customHeight="1" spans="1:23">
      <c r="A16" s="30">
        <v>12</v>
      </c>
      <c r="B16" s="37">
        <v>200</v>
      </c>
      <c r="C16" s="31">
        <v>219.1</v>
      </c>
      <c r="D16" s="31">
        <v>219</v>
      </c>
      <c r="E16" s="31">
        <v>219.1</v>
      </c>
      <c r="F16" s="38" t="s">
        <v>98</v>
      </c>
      <c r="G16" s="30" t="s">
        <v>89</v>
      </c>
      <c r="H16" s="30">
        <v>2.5</v>
      </c>
      <c r="I16" s="42">
        <v>6</v>
      </c>
      <c r="J16" s="42">
        <v>7</v>
      </c>
      <c r="K16" s="50">
        <v>200</v>
      </c>
      <c r="L16" s="51">
        <v>214</v>
      </c>
      <c r="M16" s="30">
        <v>200</v>
      </c>
      <c r="N16" s="30">
        <v>195</v>
      </c>
      <c r="O16" s="30">
        <f t="shared" si="1"/>
        <v>207</v>
      </c>
      <c r="P16" s="30">
        <f t="shared" si="2"/>
        <v>212.4</v>
      </c>
      <c r="Q16" s="58" t="s">
        <v>99</v>
      </c>
      <c r="R16" s="53">
        <v>200</v>
      </c>
      <c r="S16" s="59">
        <v>4</v>
      </c>
      <c r="T16" s="61">
        <v>6</v>
      </c>
      <c r="U16" s="61">
        <v>7</v>
      </c>
      <c r="V16" s="59">
        <v>12.7</v>
      </c>
      <c r="W16" s="30"/>
    </row>
    <row r="17" s="24" customFormat="1" ht="15" customHeight="1" spans="1:23">
      <c r="A17" s="30">
        <v>13</v>
      </c>
      <c r="B17" s="37">
        <v>250</v>
      </c>
      <c r="C17" s="31">
        <v>273</v>
      </c>
      <c r="D17" s="31">
        <v>273</v>
      </c>
      <c r="E17" s="31">
        <v>273</v>
      </c>
      <c r="F17" s="38" t="s">
        <v>100</v>
      </c>
      <c r="G17" s="30" t="s">
        <v>89</v>
      </c>
      <c r="H17" s="30">
        <v>2.5</v>
      </c>
      <c r="I17" s="42" t="s">
        <v>88</v>
      </c>
      <c r="J17" s="42" t="s">
        <v>88</v>
      </c>
      <c r="K17" s="50">
        <v>250</v>
      </c>
      <c r="L17" s="51">
        <v>264</v>
      </c>
      <c r="M17" s="30">
        <v>250</v>
      </c>
      <c r="N17" s="30">
        <v>245</v>
      </c>
      <c r="O17" s="51">
        <v>252</v>
      </c>
      <c r="P17" s="30">
        <f t="shared" si="2"/>
        <v>263.4</v>
      </c>
      <c r="Q17" s="58" t="s">
        <v>101</v>
      </c>
      <c r="R17" s="58"/>
      <c r="S17" s="62"/>
      <c r="T17" s="63"/>
      <c r="U17" s="63"/>
      <c r="V17" s="62"/>
      <c r="W17" s="30"/>
    </row>
    <row r="18" s="24" customFormat="1" ht="15" customHeight="1" spans="1:23">
      <c r="A18" s="30">
        <v>14</v>
      </c>
      <c r="B18" s="37">
        <v>300</v>
      </c>
      <c r="C18" s="31">
        <v>323.9</v>
      </c>
      <c r="D18" s="31">
        <v>325</v>
      </c>
      <c r="E18" s="31">
        <v>323.8</v>
      </c>
      <c r="F18" s="38">
        <v>326</v>
      </c>
      <c r="G18" s="30" t="s">
        <v>89</v>
      </c>
      <c r="H18" s="30">
        <v>2.5</v>
      </c>
      <c r="I18" s="42" t="s">
        <v>88</v>
      </c>
      <c r="J18" s="42" t="s">
        <v>88</v>
      </c>
      <c r="K18" s="50">
        <v>300</v>
      </c>
      <c r="L18" s="51">
        <v>315</v>
      </c>
      <c r="M18" s="30">
        <v>300</v>
      </c>
      <c r="N18" s="30">
        <v>294</v>
      </c>
      <c r="O18" s="51">
        <v>305</v>
      </c>
      <c r="P18" s="30">
        <f t="shared" si="2"/>
        <v>314.8</v>
      </c>
      <c r="Q18" s="58" t="s">
        <v>102</v>
      </c>
      <c r="R18" s="58"/>
      <c r="S18" s="38"/>
      <c r="T18" s="38"/>
      <c r="U18" s="38"/>
      <c r="V18" s="38"/>
      <c r="W18" s="30"/>
    </row>
    <row r="19" s="24" customFormat="1" ht="15" customHeight="1" spans="1:23">
      <c r="A19" s="30">
        <v>15</v>
      </c>
      <c r="B19" s="37">
        <v>350</v>
      </c>
      <c r="C19" s="31">
        <v>355.6</v>
      </c>
      <c r="D19" s="31">
        <v>377</v>
      </c>
      <c r="E19" s="31">
        <v>355.6</v>
      </c>
      <c r="F19" s="38" t="s">
        <v>103</v>
      </c>
      <c r="G19" s="30" t="s">
        <v>89</v>
      </c>
      <c r="H19" s="30">
        <v>2.5</v>
      </c>
      <c r="I19" s="42" t="s">
        <v>88</v>
      </c>
      <c r="J19" s="42" t="s">
        <v>88</v>
      </c>
      <c r="K19" s="50">
        <v>350</v>
      </c>
      <c r="L19" s="51">
        <v>362</v>
      </c>
      <c r="M19" s="30">
        <v>350</v>
      </c>
      <c r="N19" s="30" t="s">
        <v>88</v>
      </c>
      <c r="O19" s="51">
        <v>357</v>
      </c>
      <c r="P19" s="30">
        <f t="shared" si="2"/>
        <v>365.8</v>
      </c>
      <c r="Q19" s="58" t="s">
        <v>104</v>
      </c>
      <c r="R19" s="58"/>
      <c r="S19" s="38"/>
      <c r="T19" s="38"/>
      <c r="U19" s="38"/>
      <c r="V19" s="38"/>
      <c r="W19" s="30"/>
    </row>
    <row r="20" s="24" customFormat="1" ht="15" customHeight="1" spans="1:23">
      <c r="A20" s="30">
        <v>16</v>
      </c>
      <c r="B20" s="37">
        <v>400</v>
      </c>
      <c r="C20" s="31">
        <v>406.4</v>
      </c>
      <c r="D20" s="31">
        <v>426</v>
      </c>
      <c r="E20" s="31">
        <v>406.4</v>
      </c>
      <c r="F20" s="38" t="s">
        <v>105</v>
      </c>
      <c r="G20" s="30" t="s">
        <v>89</v>
      </c>
      <c r="H20" s="30">
        <v>2.5</v>
      </c>
      <c r="I20" s="42" t="s">
        <v>88</v>
      </c>
      <c r="J20" s="42" t="s">
        <v>88</v>
      </c>
      <c r="K20" s="50">
        <v>400</v>
      </c>
      <c r="L20" s="30">
        <v>416</v>
      </c>
      <c r="M20" s="30">
        <v>400</v>
      </c>
      <c r="N20" s="30">
        <v>392</v>
      </c>
      <c r="O20" s="51">
        <v>400</v>
      </c>
      <c r="P20" s="30">
        <f t="shared" si="2"/>
        <v>416.2</v>
      </c>
      <c r="Q20" s="58" t="s">
        <v>106</v>
      </c>
      <c r="R20" s="58"/>
      <c r="S20" s="38"/>
      <c r="T20" s="38"/>
      <c r="U20" s="38"/>
      <c r="V20" s="38"/>
      <c r="W20" s="30"/>
    </row>
    <row r="21" s="24" customFormat="1" ht="15" customHeight="1" spans="1:23">
      <c r="A21" s="30">
        <v>17</v>
      </c>
      <c r="B21" s="37">
        <v>450</v>
      </c>
      <c r="C21" s="31">
        <v>457</v>
      </c>
      <c r="D21" s="31">
        <v>480</v>
      </c>
      <c r="E21" s="31">
        <v>457</v>
      </c>
      <c r="F21" s="38" t="s">
        <v>107</v>
      </c>
      <c r="G21" s="30" t="s">
        <v>89</v>
      </c>
      <c r="H21" s="30">
        <v>2.5</v>
      </c>
      <c r="I21" s="42" t="s">
        <v>88</v>
      </c>
      <c r="J21" s="42" t="s">
        <v>88</v>
      </c>
      <c r="K21" s="50">
        <v>450</v>
      </c>
      <c r="L21" s="30">
        <v>466</v>
      </c>
      <c r="M21" s="30">
        <v>450</v>
      </c>
      <c r="N21" s="30">
        <v>441</v>
      </c>
      <c r="O21" s="51">
        <v>450</v>
      </c>
      <c r="P21" s="30">
        <f t="shared" si="2"/>
        <v>466.2</v>
      </c>
      <c r="Q21" s="58" t="s">
        <v>108</v>
      </c>
      <c r="R21" s="58"/>
      <c r="S21" s="38"/>
      <c r="T21" s="38"/>
      <c r="U21" s="38"/>
      <c r="V21" s="38"/>
      <c r="W21" s="30"/>
    </row>
    <row r="22" s="24" customFormat="1" ht="15" customHeight="1" spans="1:23">
      <c r="A22" s="30">
        <v>18</v>
      </c>
      <c r="B22" s="37">
        <v>500</v>
      </c>
      <c r="C22" s="31">
        <v>508</v>
      </c>
      <c r="D22" s="31">
        <v>530</v>
      </c>
      <c r="E22" s="31">
        <v>508</v>
      </c>
      <c r="F22" s="38" t="s">
        <v>109</v>
      </c>
      <c r="G22" s="30" t="s">
        <v>89</v>
      </c>
      <c r="H22" s="30">
        <v>2.5</v>
      </c>
      <c r="I22" s="42" t="s">
        <v>88</v>
      </c>
      <c r="J22" s="42" t="s">
        <v>88</v>
      </c>
      <c r="K22" s="50">
        <v>500</v>
      </c>
      <c r="L22" s="30">
        <v>517</v>
      </c>
      <c r="M22" s="30">
        <v>500</v>
      </c>
      <c r="N22" s="30">
        <v>490</v>
      </c>
      <c r="O22" s="51">
        <v>500</v>
      </c>
      <c r="P22" s="30">
        <f t="shared" si="2"/>
        <v>517.6</v>
      </c>
      <c r="Q22" s="58" t="s">
        <v>110</v>
      </c>
      <c r="R22" s="58"/>
      <c r="S22" s="38"/>
      <c r="T22" s="38"/>
      <c r="U22" s="38"/>
      <c r="V22" s="38"/>
      <c r="W22" s="30"/>
    </row>
    <row r="23" s="24" customFormat="1" ht="15" customHeight="1" spans="1:23">
      <c r="A23" s="30">
        <v>19</v>
      </c>
      <c r="B23" s="37">
        <v>600</v>
      </c>
      <c r="C23" s="31">
        <v>610</v>
      </c>
      <c r="D23" s="31">
        <v>630</v>
      </c>
      <c r="E23" s="31">
        <v>610</v>
      </c>
      <c r="F23" s="38" t="s">
        <v>111</v>
      </c>
      <c r="G23" s="30" t="s">
        <v>89</v>
      </c>
      <c r="H23" s="30">
        <v>2.5</v>
      </c>
      <c r="I23" s="42" t="s">
        <v>88</v>
      </c>
      <c r="J23" s="42" t="s">
        <v>88</v>
      </c>
      <c r="K23" s="50">
        <v>600</v>
      </c>
      <c r="L23" s="30">
        <v>618</v>
      </c>
      <c r="M23" s="30">
        <v>600</v>
      </c>
      <c r="N23" s="30">
        <v>588</v>
      </c>
      <c r="O23" s="51">
        <v>600</v>
      </c>
      <c r="P23" s="30">
        <f t="shared" si="2"/>
        <v>619</v>
      </c>
      <c r="Q23" s="58" t="s">
        <v>112</v>
      </c>
      <c r="R23" s="58"/>
      <c r="S23" s="38"/>
      <c r="T23" s="38"/>
      <c r="U23" s="38"/>
      <c r="V23" s="38"/>
      <c r="W23" s="30"/>
    </row>
    <row r="24" s="24" customFormat="1" ht="15" customHeight="1" spans="1:23">
      <c r="A24" s="30">
        <v>20</v>
      </c>
      <c r="B24" s="37">
        <v>700</v>
      </c>
      <c r="C24" s="31">
        <v>711</v>
      </c>
      <c r="D24" s="31">
        <v>720</v>
      </c>
      <c r="E24" s="31">
        <v>711</v>
      </c>
      <c r="F24" s="38" t="s">
        <v>113</v>
      </c>
      <c r="G24" s="30" t="s">
        <v>89</v>
      </c>
      <c r="H24" s="30" t="s">
        <v>89</v>
      </c>
      <c r="I24" s="42" t="s">
        <v>88</v>
      </c>
      <c r="J24" s="42" t="s">
        <v>88</v>
      </c>
      <c r="K24" s="50">
        <v>700</v>
      </c>
      <c r="L24" s="30">
        <v>720</v>
      </c>
      <c r="M24" s="30">
        <v>700</v>
      </c>
      <c r="N24" s="30">
        <v>673</v>
      </c>
      <c r="O24" s="51">
        <v>700</v>
      </c>
      <c r="P24" s="30">
        <f t="shared" si="2"/>
        <v>720.4</v>
      </c>
      <c r="Q24" s="58" t="s">
        <v>114</v>
      </c>
      <c r="R24" s="58"/>
      <c r="S24" s="38"/>
      <c r="T24" s="38"/>
      <c r="U24" s="38"/>
      <c r="V24" s="38"/>
      <c r="W24" s="30"/>
    </row>
    <row r="25" s="24" customFormat="1" ht="15" customHeight="1" spans="1:23">
      <c r="A25" s="30">
        <v>21</v>
      </c>
      <c r="B25" s="37">
        <v>800</v>
      </c>
      <c r="C25" s="31">
        <v>813</v>
      </c>
      <c r="D25" s="31">
        <v>820</v>
      </c>
      <c r="E25" s="31">
        <v>813</v>
      </c>
      <c r="F25" s="38" t="s">
        <v>115</v>
      </c>
      <c r="G25" s="30" t="s">
        <v>89</v>
      </c>
      <c r="H25" s="30" t="s">
        <v>89</v>
      </c>
      <c r="I25" s="42" t="s">
        <v>88</v>
      </c>
      <c r="J25" s="42" t="s">
        <v>88</v>
      </c>
      <c r="K25" s="50">
        <v>800</v>
      </c>
      <c r="L25" s="30">
        <v>822</v>
      </c>
      <c r="M25" s="30">
        <v>800</v>
      </c>
      <c r="N25" s="30">
        <v>785</v>
      </c>
      <c r="O25" s="51">
        <v>800</v>
      </c>
      <c r="P25" s="30">
        <f t="shared" si="2"/>
        <v>822.8</v>
      </c>
      <c r="Q25" s="58" t="s">
        <v>116</v>
      </c>
      <c r="R25" s="58"/>
      <c r="S25" s="38"/>
      <c r="T25" s="38"/>
      <c r="U25" s="38"/>
      <c r="V25" s="38"/>
      <c r="W25" s="30"/>
    </row>
    <row r="26" ht="15" customHeight="1" spans="1:23">
      <c r="A26" s="30">
        <v>22</v>
      </c>
      <c r="B26" s="37">
        <v>900</v>
      </c>
      <c r="C26" s="31">
        <v>914</v>
      </c>
      <c r="D26" s="31">
        <v>920</v>
      </c>
      <c r="E26" s="31">
        <v>914</v>
      </c>
      <c r="F26" s="38" t="s">
        <v>117</v>
      </c>
      <c r="G26" s="30" t="s">
        <v>89</v>
      </c>
      <c r="H26" s="30" t="s">
        <v>89</v>
      </c>
      <c r="I26" s="42" t="s">
        <v>88</v>
      </c>
      <c r="J26" s="42" t="s">
        <v>88</v>
      </c>
      <c r="K26" s="50">
        <v>900</v>
      </c>
      <c r="L26" s="30">
        <v>924</v>
      </c>
      <c r="M26" s="30">
        <v>900</v>
      </c>
      <c r="N26" s="30">
        <v>885</v>
      </c>
      <c r="O26" s="51">
        <v>900</v>
      </c>
      <c r="P26" s="30">
        <f t="shared" si="2"/>
        <v>924.2</v>
      </c>
      <c r="Q26" s="58" t="s">
        <v>118</v>
      </c>
      <c r="R26" s="58"/>
      <c r="S26" s="38"/>
      <c r="T26" s="38"/>
      <c r="U26" s="38"/>
      <c r="V26" s="38"/>
      <c r="W26" s="30"/>
    </row>
    <row r="27" ht="15" customHeight="1" spans="1:23">
      <c r="A27" s="30">
        <v>23</v>
      </c>
      <c r="B27" s="37">
        <v>1000</v>
      </c>
      <c r="C27" s="31">
        <v>1016</v>
      </c>
      <c r="D27" s="31">
        <v>1020</v>
      </c>
      <c r="E27" s="31">
        <v>1016</v>
      </c>
      <c r="F27" s="38" t="s">
        <v>119</v>
      </c>
      <c r="G27" s="30" t="s">
        <v>89</v>
      </c>
      <c r="H27" s="30" t="s">
        <v>89</v>
      </c>
      <c r="I27" s="42" t="s">
        <v>88</v>
      </c>
      <c r="J27" s="42" t="s">
        <v>88</v>
      </c>
      <c r="K27" s="50">
        <v>1000</v>
      </c>
      <c r="L27" s="30">
        <v>1025</v>
      </c>
      <c r="M27" s="30">
        <v>1000</v>
      </c>
      <c r="N27" s="30">
        <v>985</v>
      </c>
      <c r="O27" s="51">
        <v>1000</v>
      </c>
      <c r="P27" s="30">
        <f t="shared" ref="P27:P43" si="4">F27-2*Q27</f>
        <v>1025.6</v>
      </c>
      <c r="Q27" s="58" t="s">
        <v>120</v>
      </c>
      <c r="R27" s="58"/>
      <c r="S27" s="38"/>
      <c r="T27" s="38"/>
      <c r="U27" s="38"/>
      <c r="V27" s="38"/>
      <c r="W27" s="30"/>
    </row>
    <row r="28" ht="15" customHeight="1" spans="1:23">
      <c r="A28" s="30">
        <v>24</v>
      </c>
      <c r="B28" s="37">
        <v>1100</v>
      </c>
      <c r="C28" s="31">
        <v>1118</v>
      </c>
      <c r="D28" s="31">
        <v>1120</v>
      </c>
      <c r="E28" s="31">
        <v>1118</v>
      </c>
      <c r="F28" s="38" t="s">
        <v>121</v>
      </c>
      <c r="G28" s="30" t="s">
        <v>89</v>
      </c>
      <c r="H28" s="30" t="s">
        <v>89</v>
      </c>
      <c r="I28" s="42" t="s">
        <v>88</v>
      </c>
      <c r="J28" s="42" t="s">
        <v>88</v>
      </c>
      <c r="K28" s="50">
        <v>1100</v>
      </c>
      <c r="L28" s="30">
        <v>1127</v>
      </c>
      <c r="M28" s="30">
        <v>1100</v>
      </c>
      <c r="N28" s="30">
        <v>1085</v>
      </c>
      <c r="O28" s="51">
        <v>1100</v>
      </c>
      <c r="P28" s="30">
        <f t="shared" si="4"/>
        <v>1128</v>
      </c>
      <c r="Q28" s="58" t="s">
        <v>122</v>
      </c>
      <c r="R28" s="58"/>
      <c r="S28" s="38"/>
      <c r="T28" s="38"/>
      <c r="U28" s="38"/>
      <c r="V28" s="38"/>
      <c r="W28" s="30"/>
    </row>
    <row r="29" ht="15" customHeight="1" spans="1:23">
      <c r="A29" s="30">
        <v>25</v>
      </c>
      <c r="B29" s="37">
        <v>1200</v>
      </c>
      <c r="C29" s="31">
        <v>1219</v>
      </c>
      <c r="D29" s="31">
        <v>1220</v>
      </c>
      <c r="E29" s="31">
        <v>1219</v>
      </c>
      <c r="F29" s="38" t="s">
        <v>123</v>
      </c>
      <c r="G29" s="30" t="s">
        <v>89</v>
      </c>
      <c r="H29" s="30" t="s">
        <v>89</v>
      </c>
      <c r="I29" s="42" t="s">
        <v>88</v>
      </c>
      <c r="J29" s="42" t="s">
        <v>88</v>
      </c>
      <c r="K29" s="50">
        <v>1200</v>
      </c>
      <c r="L29" s="30">
        <v>1228</v>
      </c>
      <c r="M29" s="30">
        <v>1200</v>
      </c>
      <c r="N29" s="30">
        <v>1185</v>
      </c>
      <c r="O29" s="51">
        <v>1200</v>
      </c>
      <c r="P29" s="30">
        <f t="shared" si="4"/>
        <v>1229.4</v>
      </c>
      <c r="Q29" s="58" t="s">
        <v>124</v>
      </c>
      <c r="R29" s="58"/>
      <c r="S29" s="38"/>
      <c r="T29" s="38"/>
      <c r="U29" s="38"/>
      <c r="V29" s="38"/>
      <c r="W29" s="30"/>
    </row>
    <row r="30" ht="15" customHeight="1" spans="1:23">
      <c r="A30" s="30">
        <v>26</v>
      </c>
      <c r="B30" s="37">
        <v>1300</v>
      </c>
      <c r="C30" s="31">
        <v>1321</v>
      </c>
      <c r="D30" s="31">
        <v>1320</v>
      </c>
      <c r="E30" s="31">
        <v>1321</v>
      </c>
      <c r="F30" s="30" t="s">
        <v>88</v>
      </c>
      <c r="G30" s="30" t="s">
        <v>89</v>
      </c>
      <c r="H30" s="30" t="s">
        <v>89</v>
      </c>
      <c r="I30" s="42" t="s">
        <v>88</v>
      </c>
      <c r="J30" s="42" t="s">
        <v>88</v>
      </c>
      <c r="K30" s="50">
        <v>1300</v>
      </c>
      <c r="L30" s="30" t="s">
        <v>88</v>
      </c>
      <c r="M30" s="30" t="s">
        <v>88</v>
      </c>
      <c r="N30" s="30" t="s">
        <v>88</v>
      </c>
      <c r="O30" s="52">
        <v>1320</v>
      </c>
      <c r="P30" s="30" t="s">
        <v>88</v>
      </c>
      <c r="Q30" s="30" t="s">
        <v>88</v>
      </c>
      <c r="R30" s="30"/>
      <c r="S30" s="30"/>
      <c r="T30" s="30"/>
      <c r="U30" s="30"/>
      <c r="V30" s="30"/>
      <c r="W30" s="30"/>
    </row>
    <row r="31" ht="15" customHeight="1" spans="1:23">
      <c r="A31" s="30">
        <v>27</v>
      </c>
      <c r="B31" s="37">
        <v>1400</v>
      </c>
      <c r="C31" s="31">
        <v>1422</v>
      </c>
      <c r="D31" s="31">
        <v>1420</v>
      </c>
      <c r="E31" s="31">
        <v>1422</v>
      </c>
      <c r="F31" s="38" t="s">
        <v>125</v>
      </c>
      <c r="G31" s="30" t="s">
        <v>89</v>
      </c>
      <c r="H31" s="30" t="s">
        <v>89</v>
      </c>
      <c r="I31" s="42" t="s">
        <v>88</v>
      </c>
      <c r="J31" s="42" t="s">
        <v>88</v>
      </c>
      <c r="K31" s="50">
        <v>1400</v>
      </c>
      <c r="L31" s="30">
        <v>1430</v>
      </c>
      <c r="M31" s="30">
        <v>1400</v>
      </c>
      <c r="N31" s="30">
        <v>1385</v>
      </c>
      <c r="O31" s="51">
        <v>1400</v>
      </c>
      <c r="P31" s="30">
        <f t="shared" si="4"/>
        <v>1433.2</v>
      </c>
      <c r="Q31" s="58" t="s">
        <v>126</v>
      </c>
      <c r="R31" s="58"/>
      <c r="S31" s="38"/>
      <c r="T31" s="38"/>
      <c r="U31" s="38"/>
      <c r="V31" s="38"/>
      <c r="W31" s="30"/>
    </row>
    <row r="32" ht="15" customHeight="1" spans="1:23">
      <c r="A32" s="30">
        <v>28</v>
      </c>
      <c r="B32" s="37">
        <v>1500</v>
      </c>
      <c r="C32" s="31">
        <v>1524</v>
      </c>
      <c r="D32" s="31">
        <v>1520</v>
      </c>
      <c r="E32" s="31">
        <v>1524</v>
      </c>
      <c r="F32" s="38" t="s">
        <v>127</v>
      </c>
      <c r="G32" s="30" t="s">
        <v>89</v>
      </c>
      <c r="H32" s="30" t="s">
        <v>89</v>
      </c>
      <c r="I32" s="42" t="s">
        <v>88</v>
      </c>
      <c r="J32" s="42" t="s">
        <v>88</v>
      </c>
      <c r="K32" s="50">
        <v>1500</v>
      </c>
      <c r="L32" s="30">
        <v>1532</v>
      </c>
      <c r="M32" s="30">
        <v>1500</v>
      </c>
      <c r="N32" s="30" t="s">
        <v>88</v>
      </c>
      <c r="O32" s="51">
        <v>1500</v>
      </c>
      <c r="P32" s="30">
        <f t="shared" si="4"/>
        <v>1534.6</v>
      </c>
      <c r="Q32" s="58" t="s">
        <v>128</v>
      </c>
      <c r="R32" s="58"/>
      <c r="S32" s="38"/>
      <c r="T32" s="38"/>
      <c r="U32" s="38"/>
      <c r="V32" s="38"/>
      <c r="W32" s="30"/>
    </row>
    <row r="33" ht="15" customHeight="1" spans="1:23">
      <c r="A33" s="30">
        <v>29</v>
      </c>
      <c r="B33" s="37">
        <v>1600</v>
      </c>
      <c r="C33" s="31">
        <v>1626</v>
      </c>
      <c r="D33" s="31">
        <v>1620</v>
      </c>
      <c r="E33" s="31">
        <v>1626</v>
      </c>
      <c r="F33" s="38" t="s">
        <v>129</v>
      </c>
      <c r="G33" s="30" t="s">
        <v>89</v>
      </c>
      <c r="H33" s="30" t="s">
        <v>89</v>
      </c>
      <c r="I33" s="42" t="s">
        <v>88</v>
      </c>
      <c r="J33" s="42" t="s">
        <v>88</v>
      </c>
      <c r="K33" s="50">
        <v>1600</v>
      </c>
      <c r="L33" s="30">
        <v>1633</v>
      </c>
      <c r="M33" s="30">
        <v>1600</v>
      </c>
      <c r="N33" s="30">
        <v>1585</v>
      </c>
      <c r="O33" s="51">
        <v>1600</v>
      </c>
      <c r="P33" s="30">
        <f t="shared" si="4"/>
        <v>1636</v>
      </c>
      <c r="Q33" s="58" t="s">
        <v>130</v>
      </c>
      <c r="R33" s="58"/>
      <c r="S33" s="38"/>
      <c r="T33" s="38"/>
      <c r="U33" s="38"/>
      <c r="V33" s="38"/>
      <c r="W33" s="30"/>
    </row>
    <row r="34" ht="15" customHeight="1" spans="1:23">
      <c r="A34" s="30">
        <v>30</v>
      </c>
      <c r="B34" s="37">
        <v>1700</v>
      </c>
      <c r="C34" s="31">
        <v>1727</v>
      </c>
      <c r="D34" s="31">
        <v>1720</v>
      </c>
      <c r="E34" s="31">
        <v>1727</v>
      </c>
      <c r="F34" s="30" t="s">
        <v>88</v>
      </c>
      <c r="G34" s="30" t="s">
        <v>89</v>
      </c>
      <c r="H34" s="30" t="s">
        <v>89</v>
      </c>
      <c r="I34" s="42" t="s">
        <v>88</v>
      </c>
      <c r="J34" s="42" t="s">
        <v>88</v>
      </c>
      <c r="K34" s="50">
        <v>1700</v>
      </c>
      <c r="L34" s="30" t="s">
        <v>88</v>
      </c>
      <c r="M34" s="30" t="s">
        <v>88</v>
      </c>
      <c r="N34" s="30" t="s">
        <v>88</v>
      </c>
      <c r="O34" s="51">
        <v>1700</v>
      </c>
      <c r="P34" s="30"/>
      <c r="Q34" s="30"/>
      <c r="R34" s="30"/>
      <c r="S34" s="30"/>
      <c r="T34" s="30"/>
      <c r="U34" s="30"/>
      <c r="V34" s="30"/>
      <c r="W34" s="30"/>
    </row>
    <row r="35" ht="15" customHeight="1" spans="1:23">
      <c r="A35" s="30">
        <v>31</v>
      </c>
      <c r="B35" s="37">
        <v>1800</v>
      </c>
      <c r="C35" s="31">
        <v>1829</v>
      </c>
      <c r="D35" s="31">
        <v>1820</v>
      </c>
      <c r="E35" s="31">
        <v>1829</v>
      </c>
      <c r="F35" s="38" t="s">
        <v>131</v>
      </c>
      <c r="G35" s="30" t="s">
        <v>89</v>
      </c>
      <c r="H35" s="30" t="s">
        <v>89</v>
      </c>
      <c r="I35" s="42" t="s">
        <v>88</v>
      </c>
      <c r="J35" s="42" t="s">
        <v>88</v>
      </c>
      <c r="K35" s="50">
        <v>1800</v>
      </c>
      <c r="L35" s="30">
        <v>1835</v>
      </c>
      <c r="M35" s="30">
        <v>1800</v>
      </c>
      <c r="N35" s="30">
        <v>1785</v>
      </c>
      <c r="O35" s="51">
        <v>1800</v>
      </c>
      <c r="P35" s="30">
        <f t="shared" si="4"/>
        <v>1839.8</v>
      </c>
      <c r="Q35" s="58" t="s">
        <v>132</v>
      </c>
      <c r="R35" s="58"/>
      <c r="S35" s="38"/>
      <c r="T35" s="38"/>
      <c r="U35" s="38"/>
      <c r="V35" s="38"/>
      <c r="W35" s="30"/>
    </row>
    <row r="36" ht="15" customHeight="1" spans="1:23">
      <c r="A36" s="30">
        <v>32</v>
      </c>
      <c r="B36" s="37">
        <v>1900</v>
      </c>
      <c r="C36" s="31">
        <v>1930</v>
      </c>
      <c r="D36" s="31">
        <v>1920</v>
      </c>
      <c r="E36" s="31">
        <v>1930</v>
      </c>
      <c r="F36" s="30" t="s">
        <v>88</v>
      </c>
      <c r="G36" s="30" t="s">
        <v>89</v>
      </c>
      <c r="H36" s="30" t="s">
        <v>89</v>
      </c>
      <c r="I36" s="42" t="s">
        <v>88</v>
      </c>
      <c r="J36" s="42" t="s">
        <v>88</v>
      </c>
      <c r="K36" s="50">
        <v>1900</v>
      </c>
      <c r="L36" s="30" t="s">
        <v>88</v>
      </c>
      <c r="M36" s="30" t="s">
        <v>88</v>
      </c>
      <c r="N36" s="30" t="s">
        <v>88</v>
      </c>
      <c r="O36" s="30">
        <v>1900</v>
      </c>
      <c r="P36" s="30" t="s">
        <v>88</v>
      </c>
      <c r="Q36" s="30" t="s">
        <v>88</v>
      </c>
      <c r="R36" s="30"/>
      <c r="S36" s="30"/>
      <c r="T36" s="30"/>
      <c r="U36" s="30"/>
      <c r="V36" s="30"/>
      <c r="W36" s="30"/>
    </row>
    <row r="37" ht="15" customHeight="1" spans="1:23">
      <c r="A37" s="30">
        <v>33</v>
      </c>
      <c r="B37" s="36">
        <v>2000</v>
      </c>
      <c r="C37" s="31">
        <v>2032</v>
      </c>
      <c r="D37" s="31">
        <v>2020</v>
      </c>
      <c r="E37" s="31">
        <v>2032</v>
      </c>
      <c r="F37" s="38" t="s">
        <v>133</v>
      </c>
      <c r="G37" s="30" t="s">
        <v>89</v>
      </c>
      <c r="H37" s="30" t="s">
        <v>89</v>
      </c>
      <c r="I37" s="42" t="s">
        <v>88</v>
      </c>
      <c r="J37" s="42" t="s">
        <v>88</v>
      </c>
      <c r="K37" s="49">
        <v>2000</v>
      </c>
      <c r="L37" s="30">
        <v>2038</v>
      </c>
      <c r="M37" s="30">
        <v>2000</v>
      </c>
      <c r="N37" s="30" t="s">
        <v>88</v>
      </c>
      <c r="O37" s="32">
        <v>2000</v>
      </c>
      <c r="P37" s="30">
        <f t="shared" si="4"/>
        <v>2043.6</v>
      </c>
      <c r="Q37" s="58" t="s">
        <v>134</v>
      </c>
      <c r="R37" s="58"/>
      <c r="S37" s="38"/>
      <c r="T37" s="38"/>
      <c r="U37" s="38"/>
      <c r="V37" s="38"/>
      <c r="W37" s="30"/>
    </row>
    <row r="38" ht="15" customHeight="1" spans="1:23">
      <c r="A38" s="30">
        <v>34</v>
      </c>
      <c r="B38" s="36">
        <v>2100</v>
      </c>
      <c r="C38" s="31">
        <v>2134</v>
      </c>
      <c r="D38" s="31">
        <v>2120</v>
      </c>
      <c r="E38" s="31" t="s">
        <v>88</v>
      </c>
      <c r="F38" s="30" t="s">
        <v>88</v>
      </c>
      <c r="G38" s="30" t="s">
        <v>89</v>
      </c>
      <c r="H38" s="30" t="s">
        <v>89</v>
      </c>
      <c r="I38" s="42" t="s">
        <v>88</v>
      </c>
      <c r="J38" s="42" t="s">
        <v>88</v>
      </c>
      <c r="K38" s="49">
        <v>2100</v>
      </c>
      <c r="L38" s="30" t="s">
        <v>88</v>
      </c>
      <c r="M38" s="30" t="s">
        <v>88</v>
      </c>
      <c r="N38" s="30" t="s">
        <v>88</v>
      </c>
      <c r="O38" s="32">
        <v>2100</v>
      </c>
      <c r="P38" s="30" t="s">
        <v>88</v>
      </c>
      <c r="Q38" s="30" t="s">
        <v>88</v>
      </c>
      <c r="R38" s="30"/>
      <c r="S38" s="30"/>
      <c r="T38" s="30"/>
      <c r="U38" s="30"/>
      <c r="V38" s="30"/>
      <c r="W38" s="30"/>
    </row>
    <row r="39" ht="15" customHeight="1" spans="1:23">
      <c r="A39" s="30">
        <v>35</v>
      </c>
      <c r="B39" s="36">
        <v>2200</v>
      </c>
      <c r="C39" s="31">
        <v>2235</v>
      </c>
      <c r="D39" s="31">
        <v>2220</v>
      </c>
      <c r="E39" s="31" t="s">
        <v>88</v>
      </c>
      <c r="F39" s="38" t="s">
        <v>135</v>
      </c>
      <c r="G39" s="30" t="s">
        <v>89</v>
      </c>
      <c r="H39" s="30" t="s">
        <v>89</v>
      </c>
      <c r="I39" s="42" t="s">
        <v>88</v>
      </c>
      <c r="J39" s="42" t="s">
        <v>88</v>
      </c>
      <c r="K39" s="49">
        <v>2200</v>
      </c>
      <c r="L39" s="30">
        <v>2240</v>
      </c>
      <c r="M39" s="30">
        <v>2200</v>
      </c>
      <c r="N39" s="30" t="s">
        <v>88</v>
      </c>
      <c r="O39" s="32">
        <v>2200</v>
      </c>
      <c r="P39" s="30">
        <f t="shared" si="4"/>
        <v>2246.4</v>
      </c>
      <c r="Q39" s="58" t="s">
        <v>136</v>
      </c>
      <c r="R39" s="58"/>
      <c r="S39" s="38"/>
      <c r="T39" s="38"/>
      <c r="U39" s="38"/>
      <c r="V39" s="38"/>
      <c r="W39" s="30"/>
    </row>
    <row r="40" ht="15" customHeight="1" spans="1:23">
      <c r="A40" s="30">
        <v>36</v>
      </c>
      <c r="B40" s="36">
        <v>2300</v>
      </c>
      <c r="C40" s="31">
        <v>2337</v>
      </c>
      <c r="D40" s="31">
        <v>2320</v>
      </c>
      <c r="E40" s="31" t="s">
        <v>88</v>
      </c>
      <c r="F40" s="30" t="s">
        <v>88</v>
      </c>
      <c r="G40" s="30" t="s">
        <v>89</v>
      </c>
      <c r="H40" s="30" t="s">
        <v>89</v>
      </c>
      <c r="I40" s="42" t="s">
        <v>88</v>
      </c>
      <c r="J40" s="42" t="s">
        <v>88</v>
      </c>
      <c r="K40" s="49">
        <v>2300</v>
      </c>
      <c r="L40" s="30" t="s">
        <v>88</v>
      </c>
      <c r="M40" s="30" t="s">
        <v>88</v>
      </c>
      <c r="N40" s="30" t="s">
        <v>88</v>
      </c>
      <c r="O40" s="32">
        <v>2300</v>
      </c>
      <c r="P40" s="30" t="s">
        <v>88</v>
      </c>
      <c r="Q40" s="30" t="s">
        <v>88</v>
      </c>
      <c r="R40" s="30"/>
      <c r="S40" s="30"/>
      <c r="T40" s="30"/>
      <c r="U40" s="30"/>
      <c r="V40" s="30"/>
      <c r="W40" s="30"/>
    </row>
    <row r="41" ht="15" customHeight="1" spans="1:23">
      <c r="A41" s="30">
        <v>37</v>
      </c>
      <c r="B41" s="36">
        <v>2400</v>
      </c>
      <c r="C41" s="31">
        <v>2438</v>
      </c>
      <c r="D41" s="31">
        <v>2420</v>
      </c>
      <c r="E41" s="31" t="s">
        <v>88</v>
      </c>
      <c r="F41" s="38" t="s">
        <v>137</v>
      </c>
      <c r="G41" s="30" t="s">
        <v>89</v>
      </c>
      <c r="H41" s="30" t="s">
        <v>89</v>
      </c>
      <c r="I41" s="42" t="s">
        <v>88</v>
      </c>
      <c r="J41" s="42" t="s">
        <v>88</v>
      </c>
      <c r="K41" s="49">
        <v>2400</v>
      </c>
      <c r="L41" s="30">
        <v>2444</v>
      </c>
      <c r="M41" s="30">
        <v>2400</v>
      </c>
      <c r="N41" s="30" t="s">
        <v>88</v>
      </c>
      <c r="O41" s="32">
        <v>2400</v>
      </c>
      <c r="P41" s="30">
        <f t="shared" si="4"/>
        <v>2450.2</v>
      </c>
      <c r="Q41" s="58" t="s">
        <v>138</v>
      </c>
      <c r="R41" s="58"/>
      <c r="S41" s="38"/>
      <c r="T41" s="38"/>
      <c r="U41" s="38"/>
      <c r="V41" s="38"/>
      <c r="W41" s="30"/>
    </row>
    <row r="42" ht="15" customHeight="1" spans="1:23">
      <c r="A42" s="30">
        <v>38</v>
      </c>
      <c r="B42" s="36">
        <v>2500</v>
      </c>
      <c r="C42" s="31">
        <v>2540</v>
      </c>
      <c r="D42" s="31">
        <v>2520</v>
      </c>
      <c r="E42" s="31" t="s">
        <v>88</v>
      </c>
      <c r="F42" s="30" t="s">
        <v>88</v>
      </c>
      <c r="G42" s="30" t="s">
        <v>89</v>
      </c>
      <c r="H42" s="30" t="s">
        <v>89</v>
      </c>
      <c r="I42" s="42" t="s">
        <v>88</v>
      </c>
      <c r="J42" s="42" t="s">
        <v>88</v>
      </c>
      <c r="K42" s="49">
        <v>2500</v>
      </c>
      <c r="L42" s="30" t="s">
        <v>88</v>
      </c>
      <c r="M42" s="30" t="s">
        <v>88</v>
      </c>
      <c r="N42" s="30" t="s">
        <v>88</v>
      </c>
      <c r="O42" s="32">
        <v>2500</v>
      </c>
      <c r="P42" s="30" t="s">
        <v>88</v>
      </c>
      <c r="Q42" s="30" t="s">
        <v>88</v>
      </c>
      <c r="R42" s="30"/>
      <c r="S42" s="30"/>
      <c r="T42" s="30"/>
      <c r="U42" s="30"/>
      <c r="V42" s="30"/>
      <c r="W42" s="30"/>
    </row>
    <row r="43" ht="15" customHeight="1" spans="1:23">
      <c r="A43" s="30">
        <v>39</v>
      </c>
      <c r="B43" s="37">
        <v>2600</v>
      </c>
      <c r="C43" s="31">
        <v>2642</v>
      </c>
      <c r="D43" s="31">
        <v>2620</v>
      </c>
      <c r="E43" s="31" t="s">
        <v>88</v>
      </c>
      <c r="F43" s="38" t="s">
        <v>139</v>
      </c>
      <c r="G43" s="30" t="s">
        <v>89</v>
      </c>
      <c r="H43" s="30" t="s">
        <v>89</v>
      </c>
      <c r="I43" s="42" t="s">
        <v>88</v>
      </c>
      <c r="J43" s="42" t="s">
        <v>88</v>
      </c>
      <c r="K43" s="50">
        <v>2600</v>
      </c>
      <c r="L43" s="30">
        <v>2646</v>
      </c>
      <c r="M43" s="30">
        <v>2600</v>
      </c>
      <c r="N43" s="30" t="s">
        <v>88</v>
      </c>
      <c r="O43" s="32">
        <v>2600</v>
      </c>
      <c r="P43" s="30">
        <f t="shared" si="4"/>
        <v>2654</v>
      </c>
      <c r="Q43" s="58" t="s">
        <v>140</v>
      </c>
      <c r="R43" s="58"/>
      <c r="S43" s="38"/>
      <c r="T43" s="38"/>
      <c r="U43" s="38"/>
      <c r="V43" s="38"/>
      <c r="W43" s="30"/>
    </row>
    <row r="45" spans="3:4">
      <c r="C45" s="39"/>
      <c r="D45" s="39"/>
    </row>
    <row r="46" spans="3:4">
      <c r="C46" s="40"/>
      <c r="D46" s="40"/>
    </row>
    <row r="47" spans="3:4">
      <c r="C47" s="40"/>
      <c r="D47" s="40"/>
    </row>
    <row r="48" spans="3:4">
      <c r="C48" s="40"/>
      <c r="D48" s="40"/>
    </row>
    <row r="49" spans="3:4">
      <c r="C49" s="41"/>
      <c r="D49" s="41"/>
    </row>
    <row r="50" spans="3:4">
      <c r="C50" s="41"/>
      <c r="D50" s="41"/>
    </row>
    <row r="51" spans="3:4">
      <c r="C51" s="40"/>
      <c r="D51" s="40"/>
    </row>
    <row r="52" spans="3:16374">
      <c r="C52" s="26"/>
      <c r="D52" s="24"/>
      <c r="F52" s="24"/>
      <c r="G52" s="24"/>
      <c r="H52" s="24"/>
      <c r="XES52" s="29"/>
      <c r="XET52" s="29"/>
    </row>
    <row r="53" ht="23" customHeight="1" spans="3:16374">
      <c r="C53" s="26"/>
      <c r="D53" s="24"/>
      <c r="F53" s="24"/>
      <c r="G53" s="24"/>
      <c r="H53" s="24"/>
      <c r="XES53" s="29"/>
      <c r="XET53" s="29"/>
    </row>
    <row r="54" spans="3:16374">
      <c r="C54" s="26"/>
      <c r="D54" s="24"/>
      <c r="F54" s="24"/>
      <c r="G54" s="24"/>
      <c r="H54" s="24"/>
      <c r="XES54" s="29"/>
      <c r="XET54" s="29"/>
    </row>
    <row r="55" spans="3:4">
      <c r="C55" s="40"/>
      <c r="D55" s="40"/>
    </row>
    <row r="56" spans="3:4">
      <c r="C56" s="40"/>
      <c r="D56" s="40"/>
    </row>
    <row r="57" spans="3:4">
      <c r="C57" s="40"/>
      <c r="D57" s="40"/>
    </row>
  </sheetData>
  <mergeCells count="5">
    <mergeCell ref="S3:U3"/>
    <mergeCell ref="A3:A4"/>
    <mergeCell ref="B3:B4"/>
    <mergeCell ref="K3:K4"/>
    <mergeCell ref="R3:R4"/>
  </mergeCells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20"/>
  <sheetViews>
    <sheetView zoomScale="200" zoomScaleNormal="200" topLeftCell="A4" workbookViewId="0">
      <selection activeCell="I3" sqref="I3"/>
    </sheetView>
  </sheetViews>
  <sheetFormatPr defaultColWidth="9" defaultRowHeight="13.5"/>
  <cols>
    <col min="1" max="1" width="9" style="2"/>
    <col min="2" max="2" width="7.55833333333333" style="2" customWidth="1"/>
    <col min="3" max="3" width="7.86666666666667" style="2" customWidth="1"/>
    <col min="4" max="4" width="7.30833333333333" style="2" customWidth="1"/>
    <col min="5" max="5" width="6.93333333333333" style="2" customWidth="1"/>
    <col min="6" max="6" width="11.25" style="2" customWidth="1"/>
    <col min="7" max="7" width="11.3666666666667" style="2" customWidth="1"/>
    <col min="8" max="8" width="7.875" style="2" customWidth="1"/>
    <col min="9" max="9" width="9.61666666666667" style="2" customWidth="1"/>
    <col min="10" max="10" width="17.3166666666667" style="2" customWidth="1"/>
    <col min="11" max="11" width="9" style="2"/>
    <col min="12" max="12" width="13.9416666666667" style="2" customWidth="1"/>
    <col min="13" max="16384" width="9" style="2"/>
  </cols>
  <sheetData>
    <row r="2" s="10" customFormat="1" ht="29" customHeight="1" spans="1:7">
      <c r="A2" s="11"/>
      <c r="B2" s="11" t="s">
        <v>141</v>
      </c>
      <c r="C2" s="12" t="s">
        <v>142</v>
      </c>
      <c r="D2" s="12" t="s">
        <v>143</v>
      </c>
      <c r="E2" s="12" t="s">
        <v>144</v>
      </c>
      <c r="F2" s="12" t="s">
        <v>145</v>
      </c>
      <c r="G2" s="11"/>
    </row>
    <row r="3" spans="1:7">
      <c r="A3" s="13"/>
      <c r="B3" s="13"/>
      <c r="C3" s="13" t="s">
        <v>146</v>
      </c>
      <c r="D3" s="13" t="s">
        <v>146</v>
      </c>
      <c r="E3" s="13" t="s">
        <v>146</v>
      </c>
      <c r="F3" s="14" t="s">
        <v>147</v>
      </c>
      <c r="G3" s="13"/>
    </row>
    <row r="4" spans="1:13">
      <c r="A4" s="13"/>
      <c r="B4" s="13"/>
      <c r="C4" s="13"/>
      <c r="D4" s="13"/>
      <c r="E4" s="13"/>
      <c r="F4" s="13"/>
      <c r="G4" s="13"/>
      <c r="I4"/>
      <c r="J4"/>
      <c r="K4"/>
      <c r="L4"/>
      <c r="M4"/>
    </row>
    <row r="5" spans="1:13">
      <c r="A5" s="13" t="s">
        <v>148</v>
      </c>
      <c r="B5" s="13" t="s">
        <v>149</v>
      </c>
      <c r="C5" s="13">
        <v>215</v>
      </c>
      <c r="D5" s="15">
        <v>190</v>
      </c>
      <c r="E5" s="15">
        <v>100</v>
      </c>
      <c r="F5" s="16">
        <v>1.2e-5</v>
      </c>
      <c r="G5" s="13" t="s">
        <v>150</v>
      </c>
      <c r="I5"/>
      <c r="J5"/>
      <c r="K5"/>
      <c r="L5"/>
      <c r="M5"/>
    </row>
    <row r="6" spans="1:13">
      <c r="A6" s="13"/>
      <c r="B6" s="13" t="s">
        <v>26</v>
      </c>
      <c r="C6" s="13">
        <v>235</v>
      </c>
      <c r="D6" s="17">
        <v>215</v>
      </c>
      <c r="E6" s="13">
        <v>113</v>
      </c>
      <c r="F6" s="16">
        <v>1.2e-5</v>
      </c>
      <c r="G6" s="13"/>
      <c r="I6"/>
      <c r="J6"/>
      <c r="K6"/>
      <c r="L6"/>
      <c r="M6"/>
    </row>
    <row r="7" spans="1:13">
      <c r="A7" s="13"/>
      <c r="B7" s="13" t="s">
        <v>151</v>
      </c>
      <c r="C7" s="13">
        <v>275</v>
      </c>
      <c r="D7" s="17">
        <v>245</v>
      </c>
      <c r="E7" s="15">
        <v>130</v>
      </c>
      <c r="F7" s="16">
        <v>1.2e-5</v>
      </c>
      <c r="G7" s="13"/>
      <c r="I7"/>
      <c r="J7"/>
      <c r="K7"/>
      <c r="L7"/>
      <c r="M7"/>
    </row>
    <row r="8" spans="1:13">
      <c r="A8" s="13"/>
      <c r="B8" s="13" t="s">
        <v>152</v>
      </c>
      <c r="C8" s="13">
        <v>345</v>
      </c>
      <c r="D8" s="17">
        <v>310</v>
      </c>
      <c r="E8" s="13">
        <v>156</v>
      </c>
      <c r="F8" s="16">
        <v>1.2e-5</v>
      </c>
      <c r="G8" s="13"/>
      <c r="I8"/>
      <c r="J8"/>
      <c r="K8"/>
      <c r="L8"/>
      <c r="M8"/>
    </row>
    <row r="9" spans="1:7">
      <c r="A9" s="13" t="s">
        <v>153</v>
      </c>
      <c r="B9" s="13">
        <v>10</v>
      </c>
      <c r="C9" s="13">
        <v>195</v>
      </c>
      <c r="D9" s="17">
        <v>205</v>
      </c>
      <c r="E9" s="13">
        <v>111</v>
      </c>
      <c r="F9" s="16">
        <v>1.2e-5</v>
      </c>
      <c r="G9" s="13" t="s">
        <v>154</v>
      </c>
    </row>
    <row r="10" spans="1:7">
      <c r="A10" s="13"/>
      <c r="B10" s="13">
        <v>20</v>
      </c>
      <c r="C10" s="13">
        <v>235</v>
      </c>
      <c r="D10" s="17">
        <v>245</v>
      </c>
      <c r="E10" s="13">
        <v>137</v>
      </c>
      <c r="F10" s="16">
        <v>1.2e-5</v>
      </c>
      <c r="G10" s="13"/>
    </row>
    <row r="11" spans="1:7">
      <c r="A11" s="13"/>
      <c r="B11" s="13" t="s">
        <v>152</v>
      </c>
      <c r="C11" s="13">
        <v>345</v>
      </c>
      <c r="D11" s="17">
        <v>310</v>
      </c>
      <c r="E11" s="13">
        <v>156</v>
      </c>
      <c r="F11" s="16">
        <v>1.2e-5</v>
      </c>
      <c r="G11" s="13"/>
    </row>
    <row r="12" spans="1:7">
      <c r="A12" s="13"/>
      <c r="B12" s="13" t="s">
        <v>155</v>
      </c>
      <c r="C12" s="13">
        <v>390</v>
      </c>
      <c r="D12" s="17">
        <v>350</v>
      </c>
      <c r="E12" s="15">
        <v>190</v>
      </c>
      <c r="F12" s="16">
        <v>1.2e-5</v>
      </c>
      <c r="G12" s="13"/>
    </row>
    <row r="13" spans="1:7">
      <c r="A13" s="13"/>
      <c r="B13" s="13" t="s">
        <v>156</v>
      </c>
      <c r="C13" s="13">
        <v>420</v>
      </c>
      <c r="D13" s="17">
        <v>380</v>
      </c>
      <c r="E13" s="15">
        <v>200</v>
      </c>
      <c r="F13" s="16">
        <v>1.2e-5</v>
      </c>
      <c r="G13" s="13"/>
    </row>
    <row r="14" spans="1:7">
      <c r="A14" s="11" t="s">
        <v>157</v>
      </c>
      <c r="B14" s="13" t="s">
        <v>158</v>
      </c>
      <c r="C14" s="13">
        <v>210</v>
      </c>
      <c r="D14" s="17">
        <v>205</v>
      </c>
      <c r="E14" s="17">
        <v>137</v>
      </c>
      <c r="F14" s="16">
        <v>1.6e-5</v>
      </c>
      <c r="G14" s="11" t="s">
        <v>159</v>
      </c>
    </row>
    <row r="15" spans="1:7">
      <c r="A15" s="11"/>
      <c r="B15" s="13" t="s">
        <v>160</v>
      </c>
      <c r="C15" s="13">
        <v>180</v>
      </c>
      <c r="D15" s="17">
        <v>180</v>
      </c>
      <c r="E15" s="13">
        <v>118</v>
      </c>
      <c r="F15" s="16">
        <v>1.6e-5</v>
      </c>
      <c r="G15" s="13"/>
    </row>
    <row r="16" spans="1:7">
      <c r="A16" s="11"/>
      <c r="B16" s="13" t="s">
        <v>161</v>
      </c>
      <c r="C16" s="13">
        <v>210</v>
      </c>
      <c r="D16" s="17">
        <v>205</v>
      </c>
      <c r="E16" s="13">
        <v>137</v>
      </c>
      <c r="F16" s="16">
        <v>1.6e-5</v>
      </c>
      <c r="G16" s="13"/>
    </row>
    <row r="17" spans="1:7">
      <c r="A17" s="11"/>
      <c r="B17" s="13" t="s">
        <v>162</v>
      </c>
      <c r="C17" s="13">
        <v>180</v>
      </c>
      <c r="D17" s="17">
        <v>180</v>
      </c>
      <c r="E17" s="13">
        <v>118</v>
      </c>
      <c r="F17" s="16">
        <v>1.6e-5</v>
      </c>
      <c r="G17" s="13"/>
    </row>
    <row r="18" spans="1:7">
      <c r="A18" s="18"/>
      <c r="B18" s="19" t="s">
        <v>163</v>
      </c>
      <c r="C18" s="20">
        <v>500</v>
      </c>
      <c r="D18" s="20">
        <v>450</v>
      </c>
      <c r="E18" s="20">
        <v>270</v>
      </c>
      <c r="F18" s="16">
        <v>1.6e-5</v>
      </c>
      <c r="G18" s="13"/>
    </row>
    <row r="19" spans="1:7">
      <c r="A19" s="13"/>
      <c r="B19" s="21" t="s">
        <v>164</v>
      </c>
      <c r="C19" s="13"/>
      <c r="D19" s="13"/>
      <c r="E19" s="13"/>
      <c r="F19" s="13"/>
      <c r="G19" s="13"/>
    </row>
    <row r="20" spans="2:2">
      <c r="B20" s="22" t="s">
        <v>165</v>
      </c>
    </row>
  </sheetData>
  <mergeCells count="6">
    <mergeCell ref="A5:A8"/>
    <mergeCell ref="A9:A13"/>
    <mergeCell ref="A14:A17"/>
    <mergeCell ref="G5:G8"/>
    <mergeCell ref="G9:G13"/>
    <mergeCell ref="G14:G17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zoomScale="200" zoomScaleNormal="200" workbookViewId="0">
      <selection activeCell="C19" sqref="C19"/>
    </sheetView>
  </sheetViews>
  <sheetFormatPr defaultColWidth="9" defaultRowHeight="13.5" outlineLevelCol="5"/>
  <cols>
    <col min="1" max="1" width="6.31666666666667" style="2" customWidth="1"/>
    <col min="2" max="2" width="9.375" style="2" customWidth="1"/>
    <col min="3" max="3" width="18.4916666666667" style="2" customWidth="1"/>
    <col min="4" max="4" width="9.5" style="2" customWidth="1"/>
    <col min="5" max="5" width="13.4333333333333" style="2" customWidth="1"/>
    <col min="6" max="6" width="9.18333333333333" style="2" customWidth="1"/>
    <col min="7" max="16384" width="9" style="2"/>
  </cols>
  <sheetData>
    <row r="1" ht="14.25"/>
    <row r="2" ht="14.25" spans="1:6">
      <c r="A2" s="3" t="s">
        <v>166</v>
      </c>
      <c r="B2" s="4" t="s">
        <v>167</v>
      </c>
      <c r="C2" s="4" t="s">
        <v>168</v>
      </c>
      <c r="D2" s="4" t="s">
        <v>169</v>
      </c>
      <c r="E2" s="4" t="s">
        <v>170</v>
      </c>
      <c r="F2" s="4" t="s">
        <v>171</v>
      </c>
    </row>
    <row r="3" ht="14.25" spans="1:6">
      <c r="A3" s="5" t="s">
        <v>172</v>
      </c>
      <c r="B3" s="6" t="s">
        <v>148</v>
      </c>
      <c r="C3" s="7" t="s">
        <v>173</v>
      </c>
      <c r="D3" s="7">
        <v>1</v>
      </c>
      <c r="E3" s="7" t="s">
        <v>174</v>
      </c>
      <c r="F3" s="7" t="s">
        <v>174</v>
      </c>
    </row>
    <row r="4" ht="14.25" spans="1:6">
      <c r="A4" s="5"/>
      <c r="B4" s="7"/>
      <c r="C4" s="7" t="s">
        <v>175</v>
      </c>
      <c r="D4" s="7" t="s">
        <v>176</v>
      </c>
      <c r="E4" s="7">
        <v>1</v>
      </c>
      <c r="F4" s="7" t="s">
        <v>174</v>
      </c>
    </row>
    <row r="5" ht="14.25" spans="1:6">
      <c r="A5" s="5"/>
      <c r="B5" s="6" t="s">
        <v>153</v>
      </c>
      <c r="C5" s="7" t="s">
        <v>177</v>
      </c>
      <c r="D5" s="7" t="s">
        <v>176</v>
      </c>
      <c r="E5" s="7">
        <v>1</v>
      </c>
      <c r="F5" s="7" t="s">
        <v>178</v>
      </c>
    </row>
    <row r="6" ht="14.25" spans="1:6">
      <c r="A6" s="5"/>
      <c r="B6" s="6"/>
      <c r="C6" s="7" t="s">
        <v>179</v>
      </c>
      <c r="D6" s="7" t="s">
        <v>176</v>
      </c>
      <c r="E6" s="7" t="s">
        <v>176</v>
      </c>
      <c r="F6" s="7" t="s">
        <v>178</v>
      </c>
    </row>
    <row r="7" ht="14.25" spans="1:6">
      <c r="A7" s="8"/>
      <c r="B7" s="7"/>
      <c r="C7" s="7" t="s">
        <v>85</v>
      </c>
      <c r="D7" s="7">
        <v>2</v>
      </c>
      <c r="E7" s="7">
        <v>2</v>
      </c>
      <c r="F7" s="7">
        <v>2</v>
      </c>
    </row>
    <row r="8" ht="14.25" spans="1:6">
      <c r="A8" s="5" t="s">
        <v>180</v>
      </c>
      <c r="B8" s="6" t="s">
        <v>148</v>
      </c>
      <c r="C8" s="7" t="s">
        <v>181</v>
      </c>
      <c r="D8" s="7" t="s">
        <v>182</v>
      </c>
      <c r="E8" s="7" t="s">
        <v>182</v>
      </c>
      <c r="F8" s="7" t="s">
        <v>174</v>
      </c>
    </row>
    <row r="9" ht="14.25" spans="1:6">
      <c r="A9" s="5"/>
      <c r="B9" s="6"/>
      <c r="C9" s="7" t="s">
        <v>85</v>
      </c>
      <c r="D9" s="7">
        <v>2</v>
      </c>
      <c r="E9" s="7">
        <v>2</v>
      </c>
      <c r="F9" s="7">
        <v>2</v>
      </c>
    </row>
    <row r="10" ht="14.25" spans="1:6">
      <c r="A10" s="5"/>
      <c r="B10" s="6"/>
      <c r="C10" s="7" t="s">
        <v>173</v>
      </c>
      <c r="D10" s="7" t="s">
        <v>183</v>
      </c>
      <c r="E10" s="7" t="s">
        <v>184</v>
      </c>
      <c r="F10" s="7" t="s">
        <v>174</v>
      </c>
    </row>
    <row r="11" ht="14.25" spans="1:6">
      <c r="A11" s="5"/>
      <c r="B11" s="7"/>
      <c r="C11" s="7" t="s">
        <v>175</v>
      </c>
      <c r="D11" s="7" t="s">
        <v>176</v>
      </c>
      <c r="E11" s="7" t="s">
        <v>183</v>
      </c>
      <c r="F11" s="7" t="s">
        <v>174</v>
      </c>
    </row>
    <row r="12" ht="14.25" spans="1:6">
      <c r="A12" s="5"/>
      <c r="B12" s="6" t="s">
        <v>153</v>
      </c>
      <c r="C12" s="7" t="s">
        <v>181</v>
      </c>
      <c r="D12" s="7" t="s">
        <v>182</v>
      </c>
      <c r="E12" s="7" t="s">
        <v>182</v>
      </c>
      <c r="F12" s="7" t="s">
        <v>174</v>
      </c>
    </row>
    <row r="13" ht="14.25" spans="1:6">
      <c r="A13" s="5"/>
      <c r="B13" s="6"/>
      <c r="C13" s="7" t="s">
        <v>85</v>
      </c>
      <c r="D13" s="7">
        <v>2</v>
      </c>
      <c r="E13" s="7">
        <v>2</v>
      </c>
      <c r="F13" s="7">
        <v>2</v>
      </c>
    </row>
    <row r="14" ht="14.25" spans="1:6">
      <c r="A14" s="5"/>
      <c r="B14" s="6"/>
      <c r="C14" s="7" t="s">
        <v>177</v>
      </c>
      <c r="D14" s="7" t="s">
        <v>183</v>
      </c>
      <c r="E14" s="7" t="s">
        <v>183</v>
      </c>
      <c r="F14" s="7" t="s">
        <v>178</v>
      </c>
    </row>
    <row r="15" s="1" customFormat="1" ht="12.75" customHeight="1" spans="1:6">
      <c r="A15" s="8"/>
      <c r="B15" s="7"/>
      <c r="C15" s="7" t="s">
        <v>179</v>
      </c>
      <c r="D15" s="7" t="s">
        <v>176</v>
      </c>
      <c r="E15" s="7" t="s">
        <v>176</v>
      </c>
      <c r="F15" s="7" t="s">
        <v>178</v>
      </c>
    </row>
    <row r="16" spans="1:6">
      <c r="A16" s="9" t="s">
        <v>185</v>
      </c>
      <c r="B16" s="9"/>
      <c r="C16" s="9"/>
      <c r="D16" s="9"/>
      <c r="E16" s="9"/>
      <c r="F16" s="9"/>
    </row>
  </sheetData>
  <mergeCells count="7">
    <mergeCell ref="A16:F16"/>
    <mergeCell ref="A3:A7"/>
    <mergeCell ref="A8:A15"/>
    <mergeCell ref="B3:B4"/>
    <mergeCell ref="B5:B7"/>
    <mergeCell ref="B8:B11"/>
    <mergeCell ref="B12:B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钢管壁厚计算</vt:lpstr>
      <vt:lpstr>管道规格</vt:lpstr>
      <vt:lpstr>钢管性能参数</vt:lpstr>
      <vt:lpstr>钢管选择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不以物喜1369100483</cp:lastModifiedBy>
  <dcterms:created xsi:type="dcterms:W3CDTF">2021-01-16T11:03:00Z</dcterms:created>
  <dcterms:modified xsi:type="dcterms:W3CDTF">2021-11-02T08:57:37Z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KSOReadingLayout">
    <vt:bool>false</vt:bool>
  </property>
  <property fmtid="{D5CDD505-2E9C-101B-9397-08002B2CF9AE}" pid="4" name="ICV">
    <vt:lpwstr>CFC04B3ADB8246509BAFAEAD6DFD0DCD</vt:lpwstr>
  </property>
</Properties>
</file>